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PGMSALASDEL\Documents\ANÁLISIS FINANCIMIENTOS\ANEXOS 2026_V1\"/>
    </mc:Choice>
  </mc:AlternateContent>
  <workbookProtection workbookAlgorithmName="SHA-512" workbookHashValue="i3eo5wYgOpBWnhrtdI9KVR0SLGXe4c1GFQHKc4PTFlPkKrCFDznQz2WocHkwolw8N9Ur1gLm1y9UyFX20nM7cg==" workbookSaltValue="wIEGfeHjOwoetT46shnZ4Q==" workbookSpinCount="100000" lockStructure="1"/>
  <bookViews>
    <workbookView xWindow="0" yWindow="0" windowWidth="28800" windowHeight="11415" activeTab="3"/>
  </bookViews>
  <sheets>
    <sheet name="Datos" sheetId="2" r:id="rId1"/>
    <sheet name="Ventas" sheetId="3" r:id="rId2"/>
    <sheet name="Costos fijos" sheetId="4" r:id="rId3"/>
    <sheet name="Inversión inicial" sheetId="5" r:id="rId4"/>
    <sheet name="Tabla amortizaci" sheetId="7" state="hidden" r:id="rId5"/>
    <sheet name="Flujo" sheetId="6" state="hidden" r:id="rId6"/>
    <sheet name="Estado de resultados" sheetId="8" state="hidden" r:id="rId7"/>
    <sheet name="Balance" sheetId="9" state="hidden" r:id="rId8"/>
  </sheets>
  <definedNames>
    <definedName name="_xlnm.Print_Area" localSheetId="7">Balance!$B$1:$H$47</definedName>
    <definedName name="_xlnm.Print_Area" localSheetId="2">'Costos fijos'!$B$1:$E$39</definedName>
    <definedName name="_xlnm.Print_Area" localSheetId="0">Datos!$A$1:$I$39</definedName>
    <definedName name="_xlnm.Print_Area" localSheetId="6">'Estado de resultados'!$B$1:$U$38</definedName>
    <definedName name="_xlnm.Print_Area" localSheetId="5">Flujo!$B$1:$W$43</definedName>
    <definedName name="_xlnm.Print_Area" localSheetId="3">'Inversión inicial'!$A$1:$I$41</definedName>
    <definedName name="_xlnm.Print_Area" localSheetId="4">'Tabla amortizaci'!$A$1:$F$74</definedName>
    <definedName name="_xlnm.Print_Area" localSheetId="1">Ventas!$A$1:$I$25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5" l="1"/>
  <c r="F15" i="5"/>
  <c r="G15" i="5"/>
  <c r="E16" i="5"/>
  <c r="F16" i="5"/>
  <c r="G16" i="5"/>
  <c r="E17" i="5"/>
  <c r="F17" i="5"/>
  <c r="G17" i="5"/>
  <c r="F12" i="5"/>
  <c r="F13" i="5"/>
  <c r="F14" i="5"/>
  <c r="F18" i="5"/>
  <c r="E13" i="5"/>
  <c r="G13" i="5"/>
  <c r="E14" i="5"/>
  <c r="G14" i="5"/>
  <c r="E18" i="5"/>
  <c r="G18" i="5" s="1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H14" i="3" s="1"/>
  <c r="F14" i="3"/>
  <c r="G13" i="3"/>
  <c r="F13" i="3"/>
  <c r="G12" i="3"/>
  <c r="F12" i="3"/>
  <c r="G11" i="3"/>
  <c r="F11" i="3"/>
  <c r="G10" i="3"/>
  <c r="F10" i="3"/>
  <c r="H24" i="3" l="1"/>
  <c r="H15" i="3"/>
  <c r="H16" i="3"/>
  <c r="H17" i="3"/>
  <c r="H18" i="3"/>
  <c r="H19" i="3"/>
  <c r="H10" i="3"/>
  <c r="H20" i="3"/>
  <c r="H11" i="3"/>
  <c r="H21" i="3"/>
  <c r="H12" i="3"/>
  <c r="H22" i="3"/>
  <c r="H13" i="3"/>
  <c r="H23" i="3"/>
  <c r="H25" i="3"/>
  <c r="G25" i="3"/>
  <c r="F25" i="3"/>
  <c r="F24" i="5"/>
  <c r="F23" i="5"/>
  <c r="F22" i="5"/>
  <c r="F21" i="5"/>
  <c r="F11" i="5"/>
  <c r="F10" i="5" s="1"/>
  <c r="E11" i="5"/>
  <c r="G11" i="5" l="1"/>
  <c r="E12" i="5"/>
  <c r="E10" i="5" s="1"/>
  <c r="D6" i="9" l="1"/>
  <c r="Q6" i="8"/>
  <c r="E6" i="8"/>
  <c r="R6" i="6"/>
  <c r="E6" i="6"/>
  <c r="C6" i="4"/>
  <c r="D32" i="4"/>
  <c r="E10" i="4"/>
  <c r="C6" i="3"/>
  <c r="C6" i="5"/>
  <c r="D14" i="9" l="1"/>
  <c r="E14" i="9" s="1"/>
  <c r="F14" i="9" s="1"/>
  <c r="C11" i="7"/>
  <c r="D11" i="7" s="1"/>
  <c r="C10" i="7"/>
  <c r="A15" i="7" s="1"/>
  <c r="A16" i="7" s="1"/>
  <c r="D26" i="9"/>
  <c r="E24" i="9" s="1"/>
  <c r="G38" i="9"/>
  <c r="H38" i="9"/>
  <c r="H34" i="9"/>
  <c r="Y14" i="6" a="1"/>
  <c r="AI14" i="6" s="1"/>
  <c r="R40" i="6"/>
  <c r="R42" i="6" s="1"/>
  <c r="S12" i="6" s="1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15" i="6"/>
  <c r="R12" i="6"/>
  <c r="Q18" i="6"/>
  <c r="Q19" i="6"/>
  <c r="Q20" i="6"/>
  <c r="Q39" i="6"/>
  <c r="Q17" i="6"/>
  <c r="Q13" i="6"/>
  <c r="Q14" i="6"/>
  <c r="Q15" i="6"/>
  <c r="Q12" i="6"/>
  <c r="D25" i="6"/>
  <c r="E25" i="6" s="1"/>
  <c r="F25" i="6" s="1"/>
  <c r="G25" i="6" s="1"/>
  <c r="H25" i="6" s="1"/>
  <c r="I25" i="6" s="1"/>
  <c r="J25" i="6" s="1"/>
  <c r="K25" i="6" s="1"/>
  <c r="L25" i="6" s="1"/>
  <c r="M25" i="6" s="1"/>
  <c r="N25" i="6" s="1"/>
  <c r="O25" i="6" s="1"/>
  <c r="D26" i="6"/>
  <c r="E26" i="6" s="1"/>
  <c r="F26" i="6" s="1"/>
  <c r="G26" i="6" s="1"/>
  <c r="H26" i="6" s="1"/>
  <c r="I26" i="6" s="1"/>
  <c r="J26" i="6" s="1"/>
  <c r="K26" i="6" s="1"/>
  <c r="L26" i="6" s="1"/>
  <c r="M26" i="6" s="1"/>
  <c r="N26" i="6" s="1"/>
  <c r="O26" i="6" s="1"/>
  <c r="D27" i="6"/>
  <c r="E27" i="6" s="1"/>
  <c r="F27" i="6" s="1"/>
  <c r="G27" i="6" s="1"/>
  <c r="H27" i="6" s="1"/>
  <c r="I27" i="6" s="1"/>
  <c r="J27" i="6" s="1"/>
  <c r="K27" i="6" s="1"/>
  <c r="L27" i="6" s="1"/>
  <c r="M27" i="6" s="1"/>
  <c r="N27" i="6" s="1"/>
  <c r="O27" i="6" s="1"/>
  <c r="D28" i="6"/>
  <c r="E28" i="6" s="1"/>
  <c r="F28" i="6" s="1"/>
  <c r="G28" i="6" s="1"/>
  <c r="H28" i="6" s="1"/>
  <c r="I28" i="6" s="1"/>
  <c r="J28" i="6" s="1"/>
  <c r="K28" i="6" s="1"/>
  <c r="L28" i="6" s="1"/>
  <c r="M28" i="6" s="1"/>
  <c r="N28" i="6" s="1"/>
  <c r="O28" i="6" s="1"/>
  <c r="D29" i="6"/>
  <c r="E29" i="6" s="1"/>
  <c r="F29" i="6" s="1"/>
  <c r="G29" i="6" s="1"/>
  <c r="H29" i="6" s="1"/>
  <c r="I29" i="6" s="1"/>
  <c r="J29" i="6" s="1"/>
  <c r="K29" i="6" s="1"/>
  <c r="L29" i="6" s="1"/>
  <c r="M29" i="6" s="1"/>
  <c r="N29" i="6" s="1"/>
  <c r="O29" i="6" s="1"/>
  <c r="D30" i="6"/>
  <c r="E30" i="6" s="1"/>
  <c r="F30" i="6" s="1"/>
  <c r="G30" i="6" s="1"/>
  <c r="H30" i="6" s="1"/>
  <c r="I30" i="6" s="1"/>
  <c r="J30" i="6" s="1"/>
  <c r="K30" i="6" s="1"/>
  <c r="L30" i="6" s="1"/>
  <c r="M30" i="6" s="1"/>
  <c r="N30" i="6" s="1"/>
  <c r="O30" i="6" s="1"/>
  <c r="D31" i="6"/>
  <c r="E31" i="6" s="1"/>
  <c r="F31" i="6" s="1"/>
  <c r="G31" i="6" s="1"/>
  <c r="H31" i="6" s="1"/>
  <c r="I31" i="6" s="1"/>
  <c r="J31" i="6" s="1"/>
  <c r="K31" i="6" s="1"/>
  <c r="L31" i="6" s="1"/>
  <c r="M31" i="6" s="1"/>
  <c r="N31" i="6" s="1"/>
  <c r="O31" i="6" s="1"/>
  <c r="D32" i="6"/>
  <c r="E32" i="6" s="1"/>
  <c r="F32" i="6" s="1"/>
  <c r="G32" i="6" s="1"/>
  <c r="H32" i="6" s="1"/>
  <c r="I32" i="6" s="1"/>
  <c r="J32" i="6" s="1"/>
  <c r="K32" i="6" s="1"/>
  <c r="L32" i="6" s="1"/>
  <c r="M32" i="6" s="1"/>
  <c r="N32" i="6" s="1"/>
  <c r="O32" i="6" s="1"/>
  <c r="D33" i="6"/>
  <c r="E33" i="6" s="1"/>
  <c r="F33" i="6" s="1"/>
  <c r="G33" i="6" s="1"/>
  <c r="H33" i="6" s="1"/>
  <c r="I33" i="6" s="1"/>
  <c r="J33" i="6" s="1"/>
  <c r="K33" i="6" s="1"/>
  <c r="L33" i="6" s="1"/>
  <c r="M33" i="6" s="1"/>
  <c r="N33" i="6" s="1"/>
  <c r="O33" i="6" s="1"/>
  <c r="D34" i="6"/>
  <c r="E34" i="6" s="1"/>
  <c r="F34" i="6" s="1"/>
  <c r="G34" i="6" s="1"/>
  <c r="H34" i="6" s="1"/>
  <c r="I34" i="6" s="1"/>
  <c r="J34" i="6" s="1"/>
  <c r="K34" i="6" s="1"/>
  <c r="L34" i="6" s="1"/>
  <c r="M34" i="6" s="1"/>
  <c r="N34" i="6" s="1"/>
  <c r="O34" i="6" s="1"/>
  <c r="B36" i="6"/>
  <c r="Q36" i="6" s="1"/>
  <c r="B37" i="6"/>
  <c r="Q37" i="6" s="1"/>
  <c r="B38" i="6"/>
  <c r="Q38" i="6" s="1"/>
  <c r="B33" i="6"/>
  <c r="Q33" i="6" s="1"/>
  <c r="B34" i="6"/>
  <c r="Q34" i="6" s="1"/>
  <c r="B35" i="6"/>
  <c r="Q35" i="6" s="1"/>
  <c r="B22" i="6"/>
  <c r="Q22" i="6" s="1"/>
  <c r="B23" i="6"/>
  <c r="Q23" i="6" s="1"/>
  <c r="B24" i="6"/>
  <c r="Q24" i="6" s="1"/>
  <c r="B25" i="6"/>
  <c r="Q25" i="6" s="1"/>
  <c r="B26" i="6"/>
  <c r="Q26" i="6" s="1"/>
  <c r="B27" i="6"/>
  <c r="Q27" i="6" s="1"/>
  <c r="B28" i="6"/>
  <c r="Q28" i="6" s="1"/>
  <c r="B29" i="6"/>
  <c r="Q29" i="6" s="1"/>
  <c r="B30" i="6"/>
  <c r="Q30" i="6" s="1"/>
  <c r="B31" i="6"/>
  <c r="Q31" i="6" s="1"/>
  <c r="B32" i="6"/>
  <c r="Q32" i="6" s="1"/>
  <c r="B21" i="6"/>
  <c r="Q21" i="6" s="1"/>
  <c r="D22" i="6"/>
  <c r="E22" i="6" s="1"/>
  <c r="F22" i="6" s="1"/>
  <c r="G22" i="6" s="1"/>
  <c r="H22" i="6" s="1"/>
  <c r="I22" i="6" s="1"/>
  <c r="J22" i="6" s="1"/>
  <c r="K22" i="6" s="1"/>
  <c r="L22" i="6" s="1"/>
  <c r="M22" i="6" s="1"/>
  <c r="N22" i="6" s="1"/>
  <c r="O22" i="6" s="1"/>
  <c r="D23" i="6"/>
  <c r="E23" i="6" s="1"/>
  <c r="F23" i="6" s="1"/>
  <c r="G23" i="6" s="1"/>
  <c r="H23" i="6" s="1"/>
  <c r="I23" i="6" s="1"/>
  <c r="J23" i="6" s="1"/>
  <c r="K23" i="6" s="1"/>
  <c r="L23" i="6" s="1"/>
  <c r="M23" i="6" s="1"/>
  <c r="N23" i="6" s="1"/>
  <c r="O23" i="6" s="1"/>
  <c r="D24" i="6"/>
  <c r="E24" i="6" s="1"/>
  <c r="F24" i="6" s="1"/>
  <c r="G24" i="6" s="1"/>
  <c r="H24" i="6" s="1"/>
  <c r="I24" i="6" s="1"/>
  <c r="J24" i="6" s="1"/>
  <c r="K24" i="6" s="1"/>
  <c r="L24" i="6" s="1"/>
  <c r="M24" i="6" s="1"/>
  <c r="N24" i="6" s="1"/>
  <c r="O24" i="6" s="1"/>
  <c r="D21" i="6"/>
  <c r="E21" i="6" s="1"/>
  <c r="F21" i="6" s="1"/>
  <c r="G21" i="6" s="1"/>
  <c r="H21" i="6" s="1"/>
  <c r="I21" i="6" s="1"/>
  <c r="J21" i="6" s="1"/>
  <c r="K21" i="6" s="1"/>
  <c r="L21" i="6" s="1"/>
  <c r="M21" i="6" s="1"/>
  <c r="N21" i="6" s="1"/>
  <c r="O21" i="6" s="1"/>
  <c r="D20" i="6"/>
  <c r="E20" i="6" s="1"/>
  <c r="F20" i="6" s="1"/>
  <c r="G20" i="6" s="1"/>
  <c r="H20" i="6" s="1"/>
  <c r="I20" i="6" s="1"/>
  <c r="J20" i="6" s="1"/>
  <c r="K20" i="6" s="1"/>
  <c r="L20" i="6" s="1"/>
  <c r="M20" i="6" s="1"/>
  <c r="N20" i="6" s="1"/>
  <c r="O20" i="6" s="1"/>
  <c r="D19" i="6"/>
  <c r="E19" i="6" s="1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C17" i="6"/>
  <c r="R17" i="6" s="1"/>
  <c r="F20" i="5"/>
  <c r="E23" i="5"/>
  <c r="G23" i="5" s="1"/>
  <c r="E25" i="5"/>
  <c r="G25" i="5" s="1"/>
  <c r="E26" i="5"/>
  <c r="G26" i="5" s="1"/>
  <c r="E27" i="5"/>
  <c r="G27" i="5" s="1"/>
  <c r="E28" i="5"/>
  <c r="G28" i="5" s="1"/>
  <c r="E29" i="5"/>
  <c r="G29" i="5" s="1"/>
  <c r="E30" i="5"/>
  <c r="G30" i="5" s="1"/>
  <c r="E22" i="5"/>
  <c r="G22" i="5" s="1"/>
  <c r="E24" i="5"/>
  <c r="G24" i="5" s="1"/>
  <c r="E21" i="5"/>
  <c r="D35" i="6"/>
  <c r="E35" i="6" s="1"/>
  <c r="F35" i="6" s="1"/>
  <c r="G35" i="6" s="1"/>
  <c r="H35" i="6" s="1"/>
  <c r="I35" i="6" s="1"/>
  <c r="J35" i="6" s="1"/>
  <c r="K35" i="6" s="1"/>
  <c r="L35" i="6" s="1"/>
  <c r="M35" i="6" s="1"/>
  <c r="N35" i="6" s="1"/>
  <c r="O35" i="6" s="1"/>
  <c r="D25" i="3"/>
  <c r="E25" i="3"/>
  <c r="C25" i="3"/>
  <c r="D34" i="4" l="1"/>
  <c r="D37" i="6" s="1"/>
  <c r="E37" i="6" s="1"/>
  <c r="F37" i="6" s="1"/>
  <c r="G37" i="6" s="1"/>
  <c r="H37" i="6" s="1"/>
  <c r="I37" i="6" s="1"/>
  <c r="J37" i="6" s="1"/>
  <c r="K37" i="6" s="1"/>
  <c r="L37" i="6" s="1"/>
  <c r="M37" i="6" s="1"/>
  <c r="N37" i="6" s="1"/>
  <c r="O37" i="6" s="1"/>
  <c r="G12" i="5"/>
  <c r="G10" i="5" s="1"/>
  <c r="H39" i="9"/>
  <c r="S34" i="6"/>
  <c r="G14" i="9"/>
  <c r="E26" i="9"/>
  <c r="F24" i="9" s="1"/>
  <c r="S30" i="6"/>
  <c r="S26" i="6"/>
  <c r="S21" i="6"/>
  <c r="S22" i="6"/>
  <c r="S24" i="6"/>
  <c r="S19" i="6"/>
  <c r="S33" i="6"/>
  <c r="S29" i="6"/>
  <c r="S25" i="6"/>
  <c r="S32" i="6"/>
  <c r="S28" i="6"/>
  <c r="S20" i="6"/>
  <c r="S35" i="6"/>
  <c r="S31" i="6"/>
  <c r="S27" i="6"/>
  <c r="S23" i="6"/>
  <c r="AB14" i="6"/>
  <c r="AF14" i="6"/>
  <c r="AE14" i="6"/>
  <c r="Y14" i="6"/>
  <c r="AC14" i="6"/>
  <c r="AG14" i="6"/>
  <c r="AA14" i="6"/>
  <c r="Z14" i="6"/>
  <c r="AD14" i="6"/>
  <c r="AH14" i="6"/>
  <c r="A17" i="7"/>
  <c r="F31" i="5"/>
  <c r="G21" i="5"/>
  <c r="G20" i="5" s="1"/>
  <c r="E20" i="5"/>
  <c r="D33" i="4"/>
  <c r="D36" i="6" s="1"/>
  <c r="E36" i="6" s="1"/>
  <c r="F36" i="6" s="1"/>
  <c r="G36" i="6" s="1"/>
  <c r="H36" i="6" s="1"/>
  <c r="I36" i="6" s="1"/>
  <c r="J36" i="6" s="1"/>
  <c r="K36" i="6" s="1"/>
  <c r="L36" i="6" s="1"/>
  <c r="M36" i="6" s="1"/>
  <c r="N36" i="6" s="1"/>
  <c r="O36" i="6" s="1"/>
  <c r="D15" i="6"/>
  <c r="N14" i="8" l="1"/>
  <c r="C13" i="6"/>
  <c r="R13" i="6" s="1"/>
  <c r="G31" i="5"/>
  <c r="B34" i="2" s="1"/>
  <c r="T30" i="6"/>
  <c r="U30" i="6" s="1"/>
  <c r="V30" i="6" s="1"/>
  <c r="W30" i="6" s="1"/>
  <c r="S37" i="6"/>
  <c r="T37" i="6" s="1"/>
  <c r="U37" i="6" s="1"/>
  <c r="V37" i="6" s="1"/>
  <c r="W37" i="6" s="1"/>
  <c r="T32" i="6"/>
  <c r="U32" i="6" s="1"/>
  <c r="V32" i="6" s="1"/>
  <c r="W32" i="6" s="1"/>
  <c r="T35" i="6"/>
  <c r="U35" i="6" s="1"/>
  <c r="V35" i="6" s="1"/>
  <c r="W35" i="6" s="1"/>
  <c r="E31" i="5"/>
  <c r="D18" i="9"/>
  <c r="C15" i="8"/>
  <c r="C18" i="6"/>
  <c r="M14" i="8"/>
  <c r="S36" i="6"/>
  <c r="D14" i="8"/>
  <c r="E14" i="8"/>
  <c r="F14" i="8"/>
  <c r="K14" i="8"/>
  <c r="L14" i="8"/>
  <c r="C14" i="8"/>
  <c r="G14" i="8"/>
  <c r="H14" i="8"/>
  <c r="I14" i="8"/>
  <c r="J14" i="8"/>
  <c r="E15" i="6"/>
  <c r="C11" i="8"/>
  <c r="H14" i="9"/>
  <c r="F26" i="9"/>
  <c r="G24" i="9" s="1"/>
  <c r="T33" i="6"/>
  <c r="U33" i="6" s="1"/>
  <c r="V33" i="6" s="1"/>
  <c r="W33" i="6" s="1"/>
  <c r="T23" i="6"/>
  <c r="U23" i="6" s="1"/>
  <c r="V23" i="6" s="1"/>
  <c r="W23" i="6" s="1"/>
  <c r="T22" i="6"/>
  <c r="U22" i="6" s="1"/>
  <c r="V22" i="6" s="1"/>
  <c r="W22" i="6" s="1"/>
  <c r="T34" i="6"/>
  <c r="U34" i="6" s="1"/>
  <c r="V34" i="6" s="1"/>
  <c r="W34" i="6" s="1"/>
  <c r="T27" i="6"/>
  <c r="U27" i="6" s="1"/>
  <c r="V27" i="6" s="1"/>
  <c r="W27" i="6" s="1"/>
  <c r="T20" i="6"/>
  <c r="U20" i="6" s="1"/>
  <c r="V20" i="6" s="1"/>
  <c r="W20" i="6" s="1"/>
  <c r="T25" i="6"/>
  <c r="U25" i="6" s="1"/>
  <c r="V25" i="6" s="1"/>
  <c r="W25" i="6" s="1"/>
  <c r="T19" i="6"/>
  <c r="T26" i="6"/>
  <c r="U26" i="6" s="1"/>
  <c r="V26" i="6" s="1"/>
  <c r="W26" i="6" s="1"/>
  <c r="T31" i="6"/>
  <c r="U31" i="6" s="1"/>
  <c r="V31" i="6" s="1"/>
  <c r="W31" i="6" s="1"/>
  <c r="T28" i="6"/>
  <c r="U28" i="6" s="1"/>
  <c r="V28" i="6" s="1"/>
  <c r="W28" i="6" s="1"/>
  <c r="T29" i="6"/>
  <c r="U29" i="6" s="1"/>
  <c r="V29" i="6" s="1"/>
  <c r="W29" i="6" s="1"/>
  <c r="T24" i="6"/>
  <c r="U24" i="6" s="1"/>
  <c r="V24" i="6" s="1"/>
  <c r="W24" i="6" s="1"/>
  <c r="T21" i="6"/>
  <c r="U21" i="6" s="1"/>
  <c r="V21" i="6" s="1"/>
  <c r="W21" i="6" s="1"/>
  <c r="A18" i="7"/>
  <c r="Q14" i="8" l="1"/>
  <c r="C14" i="6"/>
  <c r="R14" i="6" s="1"/>
  <c r="C8" i="7"/>
  <c r="B14" i="7" s="1"/>
  <c r="T36" i="6"/>
  <c r="U36" i="6" s="1"/>
  <c r="V36" i="6" s="1"/>
  <c r="W36" i="6" s="1"/>
  <c r="Q29" i="8"/>
  <c r="R29" i="8" s="1"/>
  <c r="R18" i="6"/>
  <c r="C16" i="6"/>
  <c r="C23" i="8"/>
  <c r="D35" i="4"/>
  <c r="E17" i="4" s="1"/>
  <c r="D15" i="8"/>
  <c r="U19" i="6"/>
  <c r="F15" i="6"/>
  <c r="D11" i="8"/>
  <c r="A19" i="7"/>
  <c r="R14" i="8" l="1"/>
  <c r="C11" i="6"/>
  <c r="C40" i="6" s="1"/>
  <c r="C42" i="6" s="1"/>
  <c r="D12" i="6" s="1"/>
  <c r="D11" i="6" s="1"/>
  <c r="F8" i="7"/>
  <c r="D14" i="7"/>
  <c r="D23" i="8"/>
  <c r="E15" i="8"/>
  <c r="V19" i="6"/>
  <c r="S14" i="8"/>
  <c r="G15" i="6"/>
  <c r="E11" i="8"/>
  <c r="G26" i="9"/>
  <c r="H24" i="9" s="1"/>
  <c r="H26" i="9" s="1"/>
  <c r="A20" i="7"/>
  <c r="C14" i="7" l="1"/>
  <c r="D39" i="6" s="1"/>
  <c r="C22" i="8" s="1"/>
  <c r="D38" i="6"/>
  <c r="E23" i="8"/>
  <c r="F15" i="8"/>
  <c r="W19" i="6"/>
  <c r="U14" i="8" s="1"/>
  <c r="T14" i="8"/>
  <c r="H15" i="6"/>
  <c r="F11" i="8"/>
  <c r="A21" i="7"/>
  <c r="F14" i="7" l="1"/>
  <c r="E14" i="7"/>
  <c r="B15" i="7" s="1"/>
  <c r="D15" i="7" s="1"/>
  <c r="C15" i="7" s="1"/>
  <c r="E39" i="6" s="1"/>
  <c r="D22" i="8" s="1"/>
  <c r="F23" i="8"/>
  <c r="G15" i="8"/>
  <c r="D37" i="4"/>
  <c r="C17" i="8"/>
  <c r="I15" i="6"/>
  <c r="G11" i="8"/>
  <c r="A22" i="7"/>
  <c r="E38" i="6" l="1"/>
  <c r="D17" i="8" s="1"/>
  <c r="F15" i="7"/>
  <c r="E15" i="7"/>
  <c r="B16" i="7" s="1"/>
  <c r="D16" i="7" s="1"/>
  <c r="C16" i="7" s="1"/>
  <c r="E16" i="7" s="1"/>
  <c r="B17" i="7" s="1"/>
  <c r="D17" i="7" s="1"/>
  <c r="G38" i="6" s="1"/>
  <c r="F17" i="8" s="1"/>
  <c r="H15" i="8"/>
  <c r="G23" i="8"/>
  <c r="J15" i="6"/>
  <c r="H11" i="8"/>
  <c r="A23" i="7"/>
  <c r="F38" i="6" l="1"/>
  <c r="E17" i="8" s="1"/>
  <c r="F39" i="6"/>
  <c r="E22" i="8" s="1"/>
  <c r="F16" i="7"/>
  <c r="C17" i="7"/>
  <c r="E17" i="7" s="1"/>
  <c r="B18" i="7" s="1"/>
  <c r="D18" i="7" s="1"/>
  <c r="H38" i="6" s="1"/>
  <c r="G17" i="8" s="1"/>
  <c r="I15" i="8"/>
  <c r="H23" i="8"/>
  <c r="K15" i="6"/>
  <c r="I11" i="8"/>
  <c r="A24" i="7"/>
  <c r="G39" i="6" l="1"/>
  <c r="F22" i="8" s="1"/>
  <c r="F17" i="7"/>
  <c r="I23" i="8"/>
  <c r="J15" i="8"/>
  <c r="L15" i="6"/>
  <c r="J11" i="8"/>
  <c r="C18" i="7"/>
  <c r="A25" i="7"/>
  <c r="J23" i="8" l="1"/>
  <c r="K15" i="8"/>
  <c r="F18" i="7"/>
  <c r="H39" i="6"/>
  <c r="M15" i="6"/>
  <c r="K11" i="8"/>
  <c r="A26" i="7"/>
  <c r="E18" i="7"/>
  <c r="B19" i="7" s="1"/>
  <c r="K23" i="8" l="1"/>
  <c r="L15" i="8"/>
  <c r="G22" i="8"/>
  <c r="N15" i="6"/>
  <c r="L11" i="8"/>
  <c r="D19" i="7"/>
  <c r="I38" i="6" s="1"/>
  <c r="A27" i="7"/>
  <c r="L23" i="8" l="1"/>
  <c r="M15" i="8"/>
  <c r="H17" i="8"/>
  <c r="O15" i="6"/>
  <c r="M11" i="8"/>
  <c r="A28" i="7"/>
  <c r="C19" i="7"/>
  <c r="F19" i="7" l="1"/>
  <c r="I39" i="6"/>
  <c r="M23" i="8"/>
  <c r="N15" i="8"/>
  <c r="N11" i="8"/>
  <c r="S15" i="6"/>
  <c r="E19" i="7"/>
  <c r="B20" i="7" s="1"/>
  <c r="A29" i="7"/>
  <c r="N23" i="8" l="1"/>
  <c r="Q15" i="8"/>
  <c r="H22" i="8"/>
  <c r="T15" i="6"/>
  <c r="Q11" i="8"/>
  <c r="A30" i="7"/>
  <c r="D20" i="7"/>
  <c r="J38" i="6" s="1"/>
  <c r="I17" i="8" l="1"/>
  <c r="D19" i="9"/>
  <c r="D22" i="9" s="1"/>
  <c r="E18" i="9" s="1"/>
  <c r="R15" i="8"/>
  <c r="Q23" i="8"/>
  <c r="U15" i="6"/>
  <c r="R11" i="8"/>
  <c r="C20" i="7"/>
  <c r="A31" i="7"/>
  <c r="E20" i="7" l="1"/>
  <c r="B21" i="7" s="1"/>
  <c r="D21" i="7" s="1"/>
  <c r="K38" i="6" s="1"/>
  <c r="J17" i="8" s="1"/>
  <c r="J39" i="6"/>
  <c r="E19" i="9"/>
  <c r="E22" i="9" s="1"/>
  <c r="F18" i="9" s="1"/>
  <c r="S15" i="8"/>
  <c r="R23" i="8"/>
  <c r="V15" i="6"/>
  <c r="S11" i="8"/>
  <c r="F20" i="7"/>
  <c r="A32" i="7"/>
  <c r="T15" i="8" l="1"/>
  <c r="F19" i="9"/>
  <c r="F22" i="9" s="1"/>
  <c r="G18" i="9" s="1"/>
  <c r="S23" i="8"/>
  <c r="I22" i="8"/>
  <c r="W15" i="6"/>
  <c r="U11" i="8" s="1"/>
  <c r="T11" i="8"/>
  <c r="C21" i="7"/>
  <c r="A33" i="7"/>
  <c r="E21" i="7" l="1"/>
  <c r="B22" i="7" s="1"/>
  <c r="D22" i="7" s="1"/>
  <c r="L38" i="6" s="1"/>
  <c r="K17" i="8" s="1"/>
  <c r="K39" i="6"/>
  <c r="J22" i="8" s="1"/>
  <c r="U15" i="8"/>
  <c r="T23" i="8"/>
  <c r="G19" i="9"/>
  <c r="G22" i="9" s="1"/>
  <c r="H18" i="9" s="1"/>
  <c r="F21" i="7"/>
  <c r="A34" i="7"/>
  <c r="U23" i="8" l="1"/>
  <c r="H19" i="9"/>
  <c r="H22" i="9" s="1"/>
  <c r="A35" i="7"/>
  <c r="C22" i="7"/>
  <c r="E22" i="7" l="1"/>
  <c r="B23" i="7" s="1"/>
  <c r="D23" i="7" s="1"/>
  <c r="M38" i="6" s="1"/>
  <c r="L17" i="8" s="1"/>
  <c r="L39" i="6"/>
  <c r="K22" i="8" s="1"/>
  <c r="F22" i="7"/>
  <c r="A36" i="7"/>
  <c r="A37" i="7" l="1"/>
  <c r="C23" i="7"/>
  <c r="E23" i="7" l="1"/>
  <c r="B24" i="7" s="1"/>
  <c r="D24" i="7" s="1"/>
  <c r="N38" i="6" s="1"/>
  <c r="M17" i="8" s="1"/>
  <c r="M39" i="6"/>
  <c r="L22" i="8" s="1"/>
  <c r="F23" i="7"/>
  <c r="A38" i="7"/>
  <c r="C24" i="7" l="1"/>
  <c r="A39" i="7"/>
  <c r="E24" i="7" l="1"/>
  <c r="B25" i="7" s="1"/>
  <c r="D25" i="7" s="1"/>
  <c r="O38" i="6" s="1"/>
  <c r="N39" i="6"/>
  <c r="M22" i="8" s="1"/>
  <c r="F24" i="7"/>
  <c r="A40" i="7"/>
  <c r="N17" i="8" l="1"/>
  <c r="S38" i="6"/>
  <c r="Q17" i="8" s="1"/>
  <c r="C25" i="7"/>
  <c r="A41" i="7"/>
  <c r="E25" i="7" l="1"/>
  <c r="B26" i="7" s="1"/>
  <c r="D26" i="7" s="1"/>
  <c r="O39" i="6"/>
  <c r="F25" i="7"/>
  <c r="A42" i="7"/>
  <c r="N22" i="8" l="1"/>
  <c r="S39" i="6"/>
  <c r="Q22" i="8" s="1"/>
  <c r="A43" i="7"/>
  <c r="C26" i="7"/>
  <c r="E26" i="7" l="1"/>
  <c r="B27" i="7" s="1"/>
  <c r="D27" i="7" s="1"/>
  <c r="F26" i="7"/>
  <c r="A44" i="7"/>
  <c r="A45" i="7" l="1"/>
  <c r="C27" i="7"/>
  <c r="E27" i="7" l="1"/>
  <c r="B28" i="7" s="1"/>
  <c r="D28" i="7" s="1"/>
  <c r="F27" i="7"/>
  <c r="A46" i="7"/>
  <c r="A47" i="7" l="1"/>
  <c r="C28" i="7"/>
  <c r="E28" i="7" l="1"/>
  <c r="B29" i="7" s="1"/>
  <c r="D29" i="7" s="1"/>
  <c r="F28" i="7"/>
  <c r="A48" i="7"/>
  <c r="C29" i="7" l="1"/>
  <c r="A49" i="7"/>
  <c r="E29" i="7" l="1"/>
  <c r="B30" i="7" s="1"/>
  <c r="D30" i="7" s="1"/>
  <c r="F29" i="7"/>
  <c r="A50" i="7"/>
  <c r="A51" i="7" l="1"/>
  <c r="C30" i="7"/>
  <c r="E30" i="7" l="1"/>
  <c r="B31" i="7" s="1"/>
  <c r="D31" i="7" s="1"/>
  <c r="F30" i="7"/>
  <c r="A52" i="7"/>
  <c r="A53" i="7" l="1"/>
  <c r="C31" i="7"/>
  <c r="E31" i="7" s="1"/>
  <c r="B32" i="7" s="1"/>
  <c r="F31" i="7" l="1"/>
  <c r="A54" i="7"/>
  <c r="D32" i="7"/>
  <c r="A55" i="7" l="1"/>
  <c r="C32" i="7"/>
  <c r="E32" i="7" s="1"/>
  <c r="B33" i="7" s="1"/>
  <c r="F32" i="7" l="1"/>
  <c r="A56" i="7"/>
  <c r="D33" i="7"/>
  <c r="C33" i="7" l="1"/>
  <c r="E33" i="7" s="1"/>
  <c r="B34" i="7" s="1"/>
  <c r="A57" i="7"/>
  <c r="F33" i="7" l="1"/>
  <c r="A58" i="7"/>
  <c r="D34" i="7"/>
  <c r="A59" i="7" l="1"/>
  <c r="C34" i="7"/>
  <c r="E34" i="7" s="1"/>
  <c r="B35" i="7" s="1"/>
  <c r="F34" i="7" l="1"/>
  <c r="A60" i="7"/>
  <c r="D35" i="7"/>
  <c r="C35" i="7" l="1"/>
  <c r="E35" i="7" s="1"/>
  <c r="B36" i="7" s="1"/>
  <c r="A61" i="7"/>
  <c r="F35" i="7" l="1"/>
  <c r="A62" i="7"/>
  <c r="D36" i="7"/>
  <c r="C36" i="7" l="1"/>
  <c r="E36" i="7" s="1"/>
  <c r="B37" i="7" s="1"/>
  <c r="A63" i="7"/>
  <c r="F36" i="7" l="1"/>
  <c r="A64" i="7"/>
  <c r="D37" i="7"/>
  <c r="T38" i="6" s="1"/>
  <c r="R17" i="8" s="1"/>
  <c r="A65" i="7" l="1"/>
  <c r="C37" i="7"/>
  <c r="E37" i="7" l="1"/>
  <c r="B38" i="7" s="1"/>
  <c r="D38" i="7" s="1"/>
  <c r="D33" i="9"/>
  <c r="D34" i="9" s="1"/>
  <c r="T39" i="6"/>
  <c r="R22" i="8" s="1"/>
  <c r="F37" i="7"/>
  <c r="A66" i="7"/>
  <c r="A67" i="7" l="1"/>
  <c r="C38" i="7"/>
  <c r="E38" i="7" l="1"/>
  <c r="B39" i="7" s="1"/>
  <c r="D39" i="7" s="1"/>
  <c r="F38" i="7"/>
  <c r="A68" i="7"/>
  <c r="C39" i="7" l="1"/>
  <c r="A69" i="7"/>
  <c r="E39" i="7" l="1"/>
  <c r="B40" i="7" s="1"/>
  <c r="D40" i="7" s="1"/>
  <c r="F39" i="7"/>
  <c r="A70" i="7"/>
  <c r="C40" i="7" l="1"/>
  <c r="A71" i="7"/>
  <c r="E40" i="7" l="1"/>
  <c r="B41" i="7" s="1"/>
  <c r="D41" i="7" s="1"/>
  <c r="F40" i="7"/>
  <c r="A72" i="7"/>
  <c r="A73" i="7" l="1"/>
  <c r="C41" i="7"/>
  <c r="E41" i="7" l="1"/>
  <c r="B42" i="7" s="1"/>
  <c r="D42" i="7" s="1"/>
  <c r="F41" i="7"/>
  <c r="C42" i="7" l="1"/>
  <c r="E42" i="7" l="1"/>
  <c r="B43" i="7" s="1"/>
  <c r="D43" i="7" s="1"/>
  <c r="F42" i="7"/>
  <c r="C43" i="7" l="1"/>
  <c r="F43" i="7" s="1"/>
  <c r="E43" i="7" l="1"/>
  <c r="B44" i="7" s="1"/>
  <c r="D44" i="7" l="1"/>
  <c r="C44" i="7" l="1"/>
  <c r="F44" i="7" s="1"/>
  <c r="E44" i="7" l="1"/>
  <c r="B45" i="7" s="1"/>
  <c r="D45" i="7" l="1"/>
  <c r="C45" i="7" l="1"/>
  <c r="F45" i="7" s="1"/>
  <c r="E45" i="7" l="1"/>
  <c r="B46" i="7" s="1"/>
  <c r="D46" i="7" l="1"/>
  <c r="C46" i="7" l="1"/>
  <c r="E46" i="7" s="1"/>
  <c r="B47" i="7" s="1"/>
  <c r="F46" i="7" l="1"/>
  <c r="D47" i="7"/>
  <c r="C47" i="7" l="1"/>
  <c r="E47" i="7" s="1"/>
  <c r="B48" i="7" s="1"/>
  <c r="F47" i="7" l="1"/>
  <c r="D48" i="7"/>
  <c r="C48" i="7" l="1"/>
  <c r="E48" i="7" s="1"/>
  <c r="B49" i="7" s="1"/>
  <c r="F48" i="7" l="1"/>
  <c r="D49" i="7"/>
  <c r="U38" i="6" s="1"/>
  <c r="S17" i="8" s="1"/>
  <c r="C49" i="7" l="1"/>
  <c r="E49" i="7" l="1"/>
  <c r="B50" i="7" s="1"/>
  <c r="D50" i="7" s="1"/>
  <c r="E33" i="9"/>
  <c r="E34" i="9" s="1"/>
  <c r="U39" i="6"/>
  <c r="S22" i="8" s="1"/>
  <c r="F49" i="7"/>
  <c r="C50" i="7" l="1"/>
  <c r="E50" i="7" l="1"/>
  <c r="B51" i="7" s="1"/>
  <c r="D51" i="7" s="1"/>
  <c r="F50" i="7"/>
  <c r="C51" i="7" l="1"/>
  <c r="E51" i="7" l="1"/>
  <c r="B52" i="7" s="1"/>
  <c r="D52" i="7" s="1"/>
  <c r="F51" i="7"/>
  <c r="C52" i="7" l="1"/>
  <c r="E52" i="7" l="1"/>
  <c r="B53" i="7" s="1"/>
  <c r="D53" i="7" s="1"/>
  <c r="F52" i="7"/>
  <c r="C53" i="7" l="1"/>
  <c r="E53" i="7" l="1"/>
  <c r="B54" i="7" s="1"/>
  <c r="D54" i="7" s="1"/>
  <c r="F53" i="7"/>
  <c r="C54" i="7" l="1"/>
  <c r="E54" i="7" l="1"/>
  <c r="B55" i="7" s="1"/>
  <c r="D55" i="7" s="1"/>
  <c r="F54" i="7"/>
  <c r="C55" i="7" l="1"/>
  <c r="E55" i="7" s="1"/>
  <c r="B56" i="7" s="1"/>
  <c r="F55" i="7" l="1"/>
  <c r="D56" i="7"/>
  <c r="C56" i="7" l="1"/>
  <c r="E56" i="7" s="1"/>
  <c r="B57" i="7" s="1"/>
  <c r="F56" i="7" l="1"/>
  <c r="D57" i="7"/>
  <c r="C57" i="7" l="1"/>
  <c r="E57" i="7" s="1"/>
  <c r="B58" i="7" s="1"/>
  <c r="F57" i="7" l="1"/>
  <c r="D58" i="7"/>
  <c r="C58" i="7" l="1"/>
  <c r="E58" i="7" s="1"/>
  <c r="B59" i="7" s="1"/>
  <c r="F58" i="7" l="1"/>
  <c r="D59" i="7"/>
  <c r="C59" i="7" l="1"/>
  <c r="E59" i="7" s="1"/>
  <c r="B60" i="7" s="1"/>
  <c r="F59" i="7" l="1"/>
  <c r="D60" i="7"/>
  <c r="C60" i="7" l="1"/>
  <c r="E60" i="7" s="1"/>
  <c r="B61" i="7" s="1"/>
  <c r="F60" i="7" l="1"/>
  <c r="D61" i="7"/>
  <c r="V38" i="6" s="1"/>
  <c r="T17" i="8" s="1"/>
  <c r="C61" i="7"/>
  <c r="F33" i="9" l="1"/>
  <c r="F34" i="9" s="1"/>
  <c r="V39" i="6"/>
  <c r="T22" i="8" s="1"/>
  <c r="F61" i="7"/>
  <c r="E61" i="7"/>
  <c r="B62" i="7" s="1"/>
  <c r="D62" i="7" l="1"/>
  <c r="E36" i="4"/>
  <c r="E38" i="4" s="1"/>
  <c r="C62" i="7" l="1"/>
  <c r="E62" i="7" l="1"/>
  <c r="B63" i="7" s="1"/>
  <c r="F62" i="7"/>
  <c r="D17" i="6"/>
  <c r="D63" i="7" l="1"/>
  <c r="E17" i="6"/>
  <c r="C12" i="8"/>
  <c r="C13" i="8" s="1"/>
  <c r="C16" i="8" s="1"/>
  <c r="C18" i="8" s="1"/>
  <c r="D16" i="6"/>
  <c r="D40" i="6" s="1"/>
  <c r="C63" i="7" l="1"/>
  <c r="C19" i="8"/>
  <c r="D41" i="6" s="1"/>
  <c r="F17" i="6"/>
  <c r="D12" i="8"/>
  <c r="D13" i="8" s="1"/>
  <c r="D16" i="8" s="1"/>
  <c r="D18" i="8" s="1"/>
  <c r="E16" i="6"/>
  <c r="E63" i="7" l="1"/>
  <c r="B64" i="7" s="1"/>
  <c r="F63" i="7"/>
  <c r="E12" i="8"/>
  <c r="E13" i="8" s="1"/>
  <c r="E16" i="8" s="1"/>
  <c r="E18" i="8" s="1"/>
  <c r="E19" i="8" s="1"/>
  <c r="G17" i="6"/>
  <c r="F16" i="6"/>
  <c r="C20" i="8"/>
  <c r="C24" i="8" s="1"/>
  <c r="D19" i="8"/>
  <c r="E41" i="6" s="1"/>
  <c r="D42" i="6"/>
  <c r="E12" i="6" s="1"/>
  <c r="E11" i="6" s="1"/>
  <c r="E40" i="6" s="1"/>
  <c r="D64" i="7" l="1"/>
  <c r="H17" i="6"/>
  <c r="F12" i="8"/>
  <c r="F13" i="8" s="1"/>
  <c r="F16" i="8" s="1"/>
  <c r="F18" i="8" s="1"/>
  <c r="G16" i="6"/>
  <c r="D20" i="8"/>
  <c r="D24" i="8" s="1"/>
  <c r="E42" i="6"/>
  <c r="F12" i="6" s="1"/>
  <c r="F11" i="6" s="1"/>
  <c r="F40" i="6" s="1"/>
  <c r="E20" i="8"/>
  <c r="E24" i="8" s="1"/>
  <c r="F41" i="6"/>
  <c r="C64" i="7" l="1"/>
  <c r="F42" i="6"/>
  <c r="G12" i="6" s="1"/>
  <c r="G11" i="6" s="1"/>
  <c r="G40" i="6" s="1"/>
  <c r="I17" i="6"/>
  <c r="G12" i="8"/>
  <c r="G13" i="8" s="1"/>
  <c r="G16" i="8" s="1"/>
  <c r="G18" i="8" s="1"/>
  <c r="G19" i="8" s="1"/>
  <c r="H16" i="6"/>
  <c r="F19" i="8"/>
  <c r="G41" i="6" s="1"/>
  <c r="E64" i="7" l="1"/>
  <c r="B65" i="7" s="1"/>
  <c r="F64" i="7"/>
  <c r="F20" i="8"/>
  <c r="F24" i="8" s="1"/>
  <c r="G20" i="8"/>
  <c r="G24" i="8" s="1"/>
  <c r="H41" i="6"/>
  <c r="H12" i="8"/>
  <c r="H13" i="8" s="1"/>
  <c r="H16" i="8" s="1"/>
  <c r="H18" i="8" s="1"/>
  <c r="H19" i="8" s="1"/>
  <c r="J17" i="6"/>
  <c r="I16" i="6"/>
  <c r="G42" i="6"/>
  <c r="H12" i="6" s="1"/>
  <c r="H11" i="6" s="1"/>
  <c r="H40" i="6" s="1"/>
  <c r="D65" i="7" l="1"/>
  <c r="I12" i="8"/>
  <c r="I13" i="8" s="1"/>
  <c r="I16" i="8" s="1"/>
  <c r="I18" i="8" s="1"/>
  <c r="I19" i="8" s="1"/>
  <c r="J16" i="6"/>
  <c r="K17" i="6"/>
  <c r="H42" i="6"/>
  <c r="I12" i="6" s="1"/>
  <c r="I11" i="6" s="1"/>
  <c r="I40" i="6" s="1"/>
  <c r="H20" i="8"/>
  <c r="H24" i="8" s="1"/>
  <c r="I41" i="6"/>
  <c r="C65" i="7" l="1"/>
  <c r="I42" i="6"/>
  <c r="J12" i="6" s="1"/>
  <c r="J11" i="6" s="1"/>
  <c r="J40" i="6" s="1"/>
  <c r="J12" i="8"/>
  <c r="J13" i="8" s="1"/>
  <c r="J16" i="8" s="1"/>
  <c r="J18" i="8" s="1"/>
  <c r="J19" i="8" s="1"/>
  <c r="K16" i="6"/>
  <c r="L17" i="6"/>
  <c r="I20" i="8"/>
  <c r="I24" i="8" s="1"/>
  <c r="J41" i="6"/>
  <c r="E65" i="7" l="1"/>
  <c r="B66" i="7" s="1"/>
  <c r="F65" i="7"/>
  <c r="J42" i="6"/>
  <c r="K12" i="6" s="1"/>
  <c r="K11" i="6" s="1"/>
  <c r="K40" i="6" s="1"/>
  <c r="J20" i="8"/>
  <c r="J24" i="8" s="1"/>
  <c r="K41" i="6"/>
  <c r="K12" i="8"/>
  <c r="K13" i="8" s="1"/>
  <c r="K16" i="8" s="1"/>
  <c r="K18" i="8" s="1"/>
  <c r="K19" i="8" s="1"/>
  <c r="L16" i="6"/>
  <c r="M17" i="6"/>
  <c r="D66" i="7" l="1"/>
  <c r="K42" i="6"/>
  <c r="L12" i="6" s="1"/>
  <c r="L11" i="6" s="1"/>
  <c r="L40" i="6" s="1"/>
  <c r="K20" i="8"/>
  <c r="K24" i="8" s="1"/>
  <c r="L41" i="6"/>
  <c r="L12" i="8"/>
  <c r="L13" i="8" s="1"/>
  <c r="L16" i="8" s="1"/>
  <c r="L18" i="8" s="1"/>
  <c r="L19" i="8" s="1"/>
  <c r="N17" i="6"/>
  <c r="M16" i="6"/>
  <c r="C66" i="7" l="1"/>
  <c r="L42" i="6"/>
  <c r="M12" i="6" s="1"/>
  <c r="M11" i="6" s="1"/>
  <c r="M40" i="6" s="1"/>
  <c r="L20" i="8"/>
  <c r="L24" i="8" s="1"/>
  <c r="M41" i="6"/>
  <c r="M12" i="8"/>
  <c r="M13" i="8" s="1"/>
  <c r="M16" i="8" s="1"/>
  <c r="M18" i="8" s="1"/>
  <c r="M19" i="8" s="1"/>
  <c r="N16" i="6"/>
  <c r="O17" i="6"/>
  <c r="E66" i="7" l="1"/>
  <c r="B67" i="7" s="1"/>
  <c r="F66" i="7"/>
  <c r="M42" i="6"/>
  <c r="N12" i="6" s="1"/>
  <c r="N11" i="6" s="1"/>
  <c r="N40" i="6" s="1"/>
  <c r="M20" i="8"/>
  <c r="M24" i="8" s="1"/>
  <c r="N41" i="6"/>
  <c r="N12" i="8"/>
  <c r="N13" i="8" s="1"/>
  <c r="N16" i="8" s="1"/>
  <c r="N18" i="8" s="1"/>
  <c r="O16" i="6"/>
  <c r="S17" i="6"/>
  <c r="D67" i="7" l="1"/>
  <c r="N42" i="6"/>
  <c r="O12" i="6" s="1"/>
  <c r="O11" i="6" s="1"/>
  <c r="O40" i="6" s="1"/>
  <c r="S11" i="6"/>
  <c r="N19" i="8"/>
  <c r="O41" i="6" s="1"/>
  <c r="S41" i="6" s="1"/>
  <c r="Q12" i="8"/>
  <c r="Q13" i="8" s="1"/>
  <c r="Q16" i="8" s="1"/>
  <c r="Q18" i="8" s="1"/>
  <c r="T17" i="6"/>
  <c r="S16" i="6"/>
  <c r="C67" i="7" l="1"/>
  <c r="E67" i="7" s="1"/>
  <c r="B68" i="7" s="1"/>
  <c r="O42" i="6"/>
  <c r="N20" i="8"/>
  <c r="N24" i="8" s="1"/>
  <c r="R12" i="8"/>
  <c r="R13" i="8" s="1"/>
  <c r="R16" i="8" s="1"/>
  <c r="R18" i="8" s="1"/>
  <c r="R19" i="8" s="1"/>
  <c r="U17" i="6"/>
  <c r="T16" i="6"/>
  <c r="Q19" i="8"/>
  <c r="Q20" i="8" s="1"/>
  <c r="S40" i="6"/>
  <c r="S42" i="6" s="1"/>
  <c r="D68" i="7" l="1"/>
  <c r="F67" i="7"/>
  <c r="Q30" i="8"/>
  <c r="R30" i="8" s="1"/>
  <c r="D13" i="9"/>
  <c r="D16" i="9" s="1"/>
  <c r="D27" i="9" s="1"/>
  <c r="T12" i="6"/>
  <c r="T11" i="6" s="1"/>
  <c r="T40" i="6" s="1"/>
  <c r="S12" i="8"/>
  <c r="S13" i="8" s="1"/>
  <c r="S16" i="8" s="1"/>
  <c r="S18" i="8" s="1"/>
  <c r="U16" i="6"/>
  <c r="V17" i="6"/>
  <c r="R20" i="8"/>
  <c r="T41" i="6"/>
  <c r="Q24" i="8"/>
  <c r="D44" i="9"/>
  <c r="E43" i="9" s="1"/>
  <c r="C68" i="7" l="1"/>
  <c r="E68" i="7" s="1"/>
  <c r="B69" i="7" s="1"/>
  <c r="T42" i="6"/>
  <c r="U12" i="6" s="1"/>
  <c r="U11" i="6" s="1"/>
  <c r="U40" i="6" s="1"/>
  <c r="S19" i="8"/>
  <c r="U41" i="6" s="1"/>
  <c r="R24" i="8"/>
  <c r="E44" i="9"/>
  <c r="F43" i="9" s="1"/>
  <c r="T12" i="8"/>
  <c r="T13" i="8" s="1"/>
  <c r="T16" i="8" s="1"/>
  <c r="T18" i="8" s="1"/>
  <c r="V16" i="6"/>
  <c r="W17" i="6"/>
  <c r="Q39" i="8"/>
  <c r="D69" i="7" l="1"/>
  <c r="F68" i="7"/>
  <c r="S20" i="8"/>
  <c r="F44" i="9" s="1"/>
  <c r="G43" i="9" s="1"/>
  <c r="U42" i="6"/>
  <c r="F13" i="9" s="1"/>
  <c r="F16" i="9" s="1"/>
  <c r="F27" i="9" s="1"/>
  <c r="E13" i="9"/>
  <c r="E16" i="9" s="1"/>
  <c r="E27" i="9" s="1"/>
  <c r="Q31" i="8"/>
  <c r="R31" i="8" s="1"/>
  <c r="T19" i="8"/>
  <c r="V41" i="6" s="1"/>
  <c r="U12" i="8"/>
  <c r="U13" i="8" s="1"/>
  <c r="U16" i="8" s="1"/>
  <c r="C69" i="7" l="1"/>
  <c r="E69" i="7" s="1"/>
  <c r="B70" i="7" s="1"/>
  <c r="S24" i="8"/>
  <c r="Q32" i="8"/>
  <c r="R32" i="8" s="1"/>
  <c r="R39" i="8" s="1"/>
  <c r="S39" i="8" s="1"/>
  <c r="T39" i="8" s="1"/>
  <c r="R37" i="8" s="1"/>
  <c r="V12" i="6"/>
  <c r="V11" i="6" s="1"/>
  <c r="V40" i="6" s="1"/>
  <c r="V42" i="6" s="1"/>
  <c r="W12" i="6" s="1"/>
  <c r="W11" i="6" s="1"/>
  <c r="T20" i="8"/>
  <c r="T24" i="8" s="1"/>
  <c r="D70" i="7" l="1"/>
  <c r="F69" i="7"/>
  <c r="G44" i="9"/>
  <c r="H43" i="9" s="1"/>
  <c r="Q33" i="8"/>
  <c r="R33" i="8" s="1"/>
  <c r="G13" i="9"/>
  <c r="G16" i="9" s="1"/>
  <c r="G27" i="9" s="1"/>
  <c r="C70" i="7" l="1"/>
  <c r="E70" i="7" s="1"/>
  <c r="B71" i="7" s="1"/>
  <c r="D71" i="7" l="1"/>
  <c r="F70" i="7"/>
  <c r="C71" i="7" l="1"/>
  <c r="E71" i="7" s="1"/>
  <c r="B72" i="7" s="1"/>
  <c r="D72" i="7" l="1"/>
  <c r="F71" i="7"/>
  <c r="C72" i="7" l="1"/>
  <c r="E72" i="7" s="1"/>
  <c r="B73" i="7" s="1"/>
  <c r="D73" i="7" l="1"/>
  <c r="C73" i="7"/>
  <c r="F72" i="7"/>
  <c r="G33" i="9" l="1"/>
  <c r="G34" i="9" s="1"/>
  <c r="G39" i="9" s="1"/>
  <c r="G45" i="9" s="1"/>
  <c r="W39" i="6"/>
  <c r="U22" i="8" s="1"/>
  <c r="C74" i="7"/>
  <c r="E37" i="9"/>
  <c r="E38" i="9" s="1"/>
  <c r="E39" i="9" s="1"/>
  <c r="E45" i="9" s="1"/>
  <c r="D37" i="9"/>
  <c r="D38" i="9" s="1"/>
  <c r="D39" i="9" s="1"/>
  <c r="D45" i="9" s="1"/>
  <c r="F37" i="9"/>
  <c r="F38" i="9" s="1"/>
  <c r="F39" i="9" s="1"/>
  <c r="F45" i="9" s="1"/>
  <c r="E73" i="7"/>
  <c r="W38" i="6"/>
  <c r="F73" i="7"/>
  <c r="F74" i="7" s="1"/>
  <c r="D74" i="7"/>
  <c r="E46" i="9" l="1"/>
  <c r="E42" i="9"/>
  <c r="U17" i="8"/>
  <c r="U18" i="8" s="1"/>
  <c r="W16" i="6"/>
  <c r="W40" i="6" s="1"/>
  <c r="F46" i="9"/>
  <c r="F42" i="9"/>
  <c r="D46" i="9"/>
  <c r="D42" i="9"/>
  <c r="G42" i="9"/>
  <c r="G46" i="9"/>
  <c r="U19" i="8" l="1"/>
  <c r="W41" i="6" s="1"/>
  <c r="W42" i="6" s="1"/>
  <c r="U20" i="8" l="1"/>
  <c r="H13" i="9"/>
  <c r="H16" i="9" s="1"/>
  <c r="H27" i="9" s="1"/>
  <c r="H45" i="9" s="1"/>
  <c r="Q34" i="8"/>
  <c r="R34" i="8" s="1"/>
  <c r="H44" i="9"/>
  <c r="U24" i="8"/>
  <c r="R35" i="8" l="1"/>
  <c r="R36" i="8"/>
  <c r="H46" i="9"/>
  <c r="H42" i="9"/>
</calcChain>
</file>

<file path=xl/comments1.xml><?xml version="1.0" encoding="utf-8"?>
<comments xmlns="http://schemas.openxmlformats.org/spreadsheetml/2006/main">
  <authors>
    <author>Erika Paz</author>
  </authors>
  <commentList>
    <comment ref="C17" authorId="0" shapeId="0">
      <text>
        <r>
          <rPr>
            <b/>
            <sz val="9"/>
            <color rgb="FF000000"/>
            <rFont val="Tahoma"/>
            <family val="2"/>
          </rPr>
          <t>Erika Paz: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Mercancías en la inversión inicial</t>
        </r>
      </text>
    </comment>
    <comment ref="C18" authorId="0" shapeId="0">
      <text>
        <r>
          <rPr>
            <b/>
            <sz val="9"/>
            <color rgb="FF000000"/>
            <rFont val="Tahoma"/>
            <family val="2"/>
          </rPr>
          <t>Erika Paz: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Inversión inicial en activos fijos
</t>
        </r>
      </text>
    </comment>
  </commentList>
</comments>
</file>

<file path=xl/sharedStrings.xml><?xml version="1.0" encoding="utf-8"?>
<sst xmlns="http://schemas.openxmlformats.org/spreadsheetml/2006/main" count="274" uniqueCount="196">
  <si>
    <t>PROYECTO DE INVERSIÓN</t>
  </si>
  <si>
    <t>FONDO DE ARRANQUE</t>
  </si>
  <si>
    <t>FONDOS GUANAJUATO DE FINANCIAMIENTO</t>
  </si>
  <si>
    <t>PRESENTACIÓN</t>
  </si>
  <si>
    <t>Nombre del Proyecto</t>
  </si>
  <si>
    <t>Descripción del negocio</t>
  </si>
  <si>
    <t>Inversión Estimada</t>
  </si>
  <si>
    <t xml:space="preserve">CARACTERÍSTICAS DEL PRODUCTO O SERVICIO </t>
  </si>
  <si>
    <t>Descripción del producto y/o servicio</t>
  </si>
  <si>
    <t>Diferencias y ventajas frente a la competencia</t>
  </si>
  <si>
    <t>Principales clientes</t>
  </si>
  <si>
    <t>REQUERIMIENTOS</t>
  </si>
  <si>
    <t>ESTRUCTURA ORGANIZACIONAL</t>
  </si>
  <si>
    <t>Producto/Servicio</t>
  </si>
  <si>
    <t>Costo Unitario Variable</t>
  </si>
  <si>
    <t>Unidades promedio vendidas al mes</t>
  </si>
  <si>
    <t>Ventas Mensuales</t>
  </si>
  <si>
    <t>Totales</t>
  </si>
  <si>
    <t>PLANEACIÓN DE VENTAS</t>
  </si>
  <si>
    <t>Concepto</t>
  </si>
  <si>
    <t>Importe</t>
  </si>
  <si>
    <t>Sueldo Colaboradores</t>
  </si>
  <si>
    <t>Renta</t>
  </si>
  <si>
    <t>Luz</t>
  </si>
  <si>
    <t>Agua</t>
  </si>
  <si>
    <t>Gas</t>
  </si>
  <si>
    <t>Cable/ Internet</t>
  </si>
  <si>
    <t>Honorarios Contador</t>
  </si>
  <si>
    <t>Gasolina y/o gastos de transporte</t>
  </si>
  <si>
    <t>Papelería (Plumas, folders, hojas, etc.)</t>
  </si>
  <si>
    <t>Mantenimiento y reparaciones</t>
  </si>
  <si>
    <t>Limpieza (servicio y artículos)</t>
  </si>
  <si>
    <t>Aguinaldos</t>
  </si>
  <si>
    <t>Impuesto estatal (5%)</t>
  </si>
  <si>
    <t>Depreciación</t>
  </si>
  <si>
    <t>Amortización</t>
  </si>
  <si>
    <t>Gastos financieros</t>
  </si>
  <si>
    <t>Costos totales fijos</t>
  </si>
  <si>
    <t>Sueldos</t>
  </si>
  <si>
    <t>Total</t>
  </si>
  <si>
    <t>Publicidad</t>
  </si>
  <si>
    <t>COSTOS FIJOS MENSUALES</t>
  </si>
  <si>
    <t>Gastos corrientes</t>
  </si>
  <si>
    <t>Intereses financiamiento</t>
  </si>
  <si>
    <t>Aportación del emprendedor</t>
  </si>
  <si>
    <t>Monto Financiamiento</t>
  </si>
  <si>
    <t>Activos Fijos</t>
  </si>
  <si>
    <t>INVERSIÓN INICIAL Y APORTACIONES</t>
  </si>
  <si>
    <t>Cantidad</t>
  </si>
  <si>
    <t>Costo total</t>
  </si>
  <si>
    <t>Capital de trabajo</t>
  </si>
  <si>
    <t>Total inversión inicial</t>
  </si>
  <si>
    <t xml:space="preserve">TABLA DE AMORTIZACIÓN </t>
  </si>
  <si>
    <t>Monto</t>
  </si>
  <si>
    <t>Tasa Fija</t>
  </si>
  <si>
    <t>Anual</t>
  </si>
  <si>
    <t>Plazo</t>
  </si>
  <si>
    <t>Meses</t>
  </si>
  <si>
    <t>Gracia</t>
  </si>
  <si>
    <t>Pago mensual</t>
  </si>
  <si>
    <t>Mes</t>
  </si>
  <si>
    <t>Saldo Inicial</t>
  </si>
  <si>
    <t>Pago Capital</t>
  </si>
  <si>
    <t>Pago Intereses</t>
  </si>
  <si>
    <t>Saldo Insoluto</t>
  </si>
  <si>
    <t>Pago Mensual</t>
  </si>
  <si>
    <t>Pre Operativo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</si>
  <si>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</si>
  <si>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</si>
  <si>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</si>
  <si>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</si>
  <si>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</si>
  <si>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</si>
  <si>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</si>
  <si>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</si>
  <si>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</si>
  <si>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</si>
  <si>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</si>
  <si>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</si>
  <si>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INGRESOS</t>
  </si>
  <si>
    <t>Aporte del Emprendedor</t>
  </si>
  <si>
    <t>Financiamiento LP</t>
  </si>
  <si>
    <t>Ingresos por Venta</t>
  </si>
  <si>
    <t>EGRESOS</t>
  </si>
  <si>
    <t>Proveedores</t>
  </si>
  <si>
    <t>Maquinaria y Equipos</t>
  </si>
  <si>
    <t xml:space="preserve">UTILIDAD ANTES DE IMPUESTOS </t>
  </si>
  <si>
    <t>ISR</t>
  </si>
  <si>
    <t>SALDO FINAL</t>
  </si>
  <si>
    <t>Costo Variable Mensual</t>
  </si>
  <si>
    <t>Sueldo Emprendedor</t>
  </si>
  <si>
    <t>Abono a capital</t>
  </si>
  <si>
    <t>Prestaciones Sociales IMSS,INFONAVIT, AFORE</t>
  </si>
  <si>
    <t>FLUJO DE EFECTIVO MENSUAL</t>
  </si>
  <si>
    <t>FLUJO DE EFECTIVO ANUAL</t>
  </si>
  <si>
    <t>Año 1</t>
  </si>
  <si>
    <t>Año 2</t>
  </si>
  <si>
    <t>Año 3</t>
  </si>
  <si>
    <t>Año 4</t>
  </si>
  <si>
    <t>Año 5</t>
  </si>
  <si>
    <t>Año 0</t>
  </si>
  <si>
    <t>Tasa de Inflación Histórica</t>
  </si>
  <si>
    <t>Tasa de Inflación Proyectada</t>
  </si>
  <si>
    <t>Total Ventas</t>
  </si>
  <si>
    <t>(-)Costos de Producción</t>
  </si>
  <si>
    <t>(=)Utilidad bruta</t>
  </si>
  <si>
    <t>(-)Costos Operativos</t>
  </si>
  <si>
    <t>(-)Depreciación acumulada de activos</t>
  </si>
  <si>
    <t>(=) Utilidad / perdida operativa</t>
  </si>
  <si>
    <t>(-)Pago de intereses</t>
  </si>
  <si>
    <t>(=)Utilidad antes de impuestos</t>
  </si>
  <si>
    <t>(-)ISR</t>
  </si>
  <si>
    <t>Utilidad / perdida</t>
  </si>
  <si>
    <t>(-)Abono a Capital</t>
  </si>
  <si>
    <t>(+)Depreciación Acumulada de activos</t>
  </si>
  <si>
    <t>Utilidad / perdida neta</t>
  </si>
  <si>
    <t>ESTADO DE RESULTADOS MENSUAL</t>
  </si>
  <si>
    <t>ESTADO DE RESULTADOS ANUAL</t>
  </si>
  <si>
    <t>CÁLCULO DE RENTABILIDAD</t>
  </si>
  <si>
    <t>Año</t>
  </si>
  <si>
    <t>Flujos de Efectivo</t>
  </si>
  <si>
    <t>Valor Presente</t>
  </si>
  <si>
    <t>Tasa de referencia</t>
  </si>
  <si>
    <t>cete 28 días</t>
  </si>
  <si>
    <t>horizonte</t>
  </si>
  <si>
    <t>5 años</t>
  </si>
  <si>
    <t>VPN</t>
  </si>
  <si>
    <t>TIR</t>
  </si>
  <si>
    <t>Retorno en meses</t>
  </si>
  <si>
    <t>BALANCE GENERAL</t>
  </si>
  <si>
    <t>ACTIVO</t>
  </si>
  <si>
    <t>Circulante</t>
  </si>
  <si>
    <t>Banco</t>
  </si>
  <si>
    <t>Mercancias / inventario</t>
  </si>
  <si>
    <t>Clientes / Cuentas por Cobrar</t>
  </si>
  <si>
    <t>Total activo circulante</t>
  </si>
  <si>
    <t>Fijo</t>
  </si>
  <si>
    <t>Maquinaria y equipo</t>
  </si>
  <si>
    <t xml:space="preserve">  - Depreciación Acumulada maquinaria y equipo</t>
  </si>
  <si>
    <t>Terrenos y edificios</t>
  </si>
  <si>
    <t xml:space="preserve"> - Depreciación acumulada de terrenos y edificios</t>
  </si>
  <si>
    <t>Total activo fijo</t>
  </si>
  <si>
    <t>Diferido</t>
  </si>
  <si>
    <t>Gastos de organización, registro marca, seguros</t>
  </si>
  <si>
    <t>Total activo diferido</t>
  </si>
  <si>
    <t>TOTAL DE ACTIVOS</t>
  </si>
  <si>
    <t>PASIVO</t>
  </si>
  <si>
    <t>A corto plazo (menor a 1 año)</t>
  </si>
  <si>
    <t>Acreedores diversos</t>
  </si>
  <si>
    <t>Financiamiento corto plazo</t>
  </si>
  <si>
    <t>Total pasivo corto plazo</t>
  </si>
  <si>
    <t>A largo plazo (mayor a 1 año)</t>
  </si>
  <si>
    <t>Financiamiento largo plazo</t>
  </si>
  <si>
    <t>Total pasivo largo plazo</t>
  </si>
  <si>
    <t>TOTAL PASIVO</t>
  </si>
  <si>
    <t>CAPITAL CONTABLE</t>
  </si>
  <si>
    <t>Patrimonio</t>
  </si>
  <si>
    <t>Utilidad o perdida acumulada (retenida)</t>
  </si>
  <si>
    <t>Utilidad del ejercicio</t>
  </si>
  <si>
    <t>TOTAL CAPITAL CONTABLE</t>
  </si>
  <si>
    <t>PASIVO + CAPITAL CONTABLE</t>
  </si>
  <si>
    <t>Requeremientos necesarios para la puesta en marcha del negocio</t>
  </si>
  <si>
    <t>Financiamiento</t>
  </si>
  <si>
    <t>Tasa</t>
  </si>
  <si>
    <t>Experiencia del emprendedor(a)</t>
  </si>
  <si>
    <t>Nombre del Emprendedor(a)</t>
  </si>
  <si>
    <t>Fecha:</t>
  </si>
  <si>
    <t>Empleados que colaboran / Emplados considerados en el negocio</t>
  </si>
  <si>
    <t>Plazo en meses</t>
  </si>
  <si>
    <r>
      <t>Tipo de persona</t>
    </r>
    <r>
      <rPr>
        <sz val="13"/>
        <color theme="1" tint="0.14999847407452621"/>
        <rFont val="Antique Olive Roman"/>
        <family val="2"/>
      </rPr>
      <t xml:space="preserve"> (Física / Moral)</t>
    </r>
  </si>
  <si>
    <r>
      <t>Logotipo</t>
    </r>
    <r>
      <rPr>
        <sz val="13"/>
        <color theme="1" tint="0.14999847407452621"/>
        <rFont val="Antique Olive Roman"/>
        <family val="2"/>
      </rPr>
      <t xml:space="preserve"> (en caso de tener)</t>
    </r>
  </si>
  <si>
    <t xml:space="preserve">              PROYECTO DE INVERSIÓN</t>
  </si>
  <si>
    <t xml:space="preserve">Empleado 1 </t>
  </si>
  <si>
    <t>Empleado 2</t>
  </si>
  <si>
    <t>Empleado 3</t>
  </si>
  <si>
    <t>Empleado 4</t>
  </si>
  <si>
    <t>Empleado 5</t>
  </si>
  <si>
    <t>Emprendedor(a)</t>
  </si>
  <si>
    <t xml:space="preserve">Nombre del emprendedor(a) </t>
  </si>
  <si>
    <t>Nombre del emprendedor(a)</t>
  </si>
  <si>
    <t>Gasto #</t>
  </si>
  <si>
    <t>Teléfono</t>
  </si>
  <si>
    <t>TUS IDEAS VALEN</t>
  </si>
  <si>
    <t>TU PUEDES GUANJAUTO</t>
  </si>
  <si>
    <t>TU PUEDES GUANAJAUTO</t>
  </si>
  <si>
    <t xml:space="preserve">Instrucciones: </t>
  </si>
  <si>
    <t>Precio de Venta</t>
  </si>
  <si>
    <t>Utilidad Mensual</t>
  </si>
  <si>
    <t>Margen de Ganancia %</t>
  </si>
  <si>
    <t xml:space="preserve">Pago Mensual </t>
  </si>
  <si>
    <r>
      <rPr>
        <b/>
        <sz val="12"/>
        <color rgb="FF0000FF"/>
        <rFont val="Antique Olive Roman"/>
      </rPr>
      <t>Instrucciones:</t>
    </r>
    <r>
      <rPr>
        <sz val="12"/>
        <color rgb="FF0000FF"/>
        <rFont val="Antique Olive Roman"/>
      </rPr>
      <t xml:space="preserve"> Llenar celdas color azul claro</t>
    </r>
  </si>
  <si>
    <t>ANEXO III</t>
  </si>
  <si>
    <t xml:space="preserve">           TUS IDEAS VALEN </t>
  </si>
  <si>
    <r>
      <t>Localización</t>
    </r>
    <r>
      <rPr>
        <sz val="13"/>
        <color theme="1" tint="0.14999847407452621"/>
        <rFont val="Antique Olive Roman"/>
        <family val="2"/>
      </rPr>
      <t xml:space="preserve"> (Domicilio en donde se desarrolla la actividad y entre calles)</t>
    </r>
  </si>
  <si>
    <t>%</t>
  </si>
  <si>
    <t>Costo unitario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</si>
</sst>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164" formatCode="&quot;$&quot;\ \ #,##0.00;\-&quot;$&quot;\ \ #,##0.00"/>
    <numFmt numFmtId="165" formatCode="&quot;$&quot;#,##0.00"/>
    <numFmt numFmtId="166" formatCode="&quot;$&quot;\ #,##0.00"/>
    <numFmt numFmtId="167" formatCode="dd/mm/yy;@"/>
    <numFmt numFmtId="168" formatCode="mm/yyyy;@"/>
    <numFmt numFmtId="169" formatCode="dd/mm/yyyy;@"/>
    <numFmt numFmtId="170" formatCode="[$-F800]dddd\,\ mmmm\ dd\,\ yyyy"/>
    <numFmt numFmtId="171" formatCode="#,##0.00_ ;[Red]\-#,##0.00\ "/>
  </numFmts>
  <fonts count="4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 Unicode MS"/>
      <family val="2"/>
    </font>
    <font>
      <b/>
      <sz val="14"/>
      <color theme="0"/>
      <name val="Arial Unicode MS"/>
      <family val="2"/>
    </font>
    <font>
      <sz val="14"/>
      <color theme="1"/>
      <name val="Arial Unicode MS"/>
      <family val="2"/>
    </font>
    <font>
      <b/>
      <sz val="12"/>
      <color theme="0"/>
      <name val="Arial Unicode MS"/>
      <family val="2"/>
    </font>
    <font>
      <b/>
      <sz val="12"/>
      <color theme="1" tint="0.14999847407452621"/>
      <name val="Arial Unicode MS"/>
      <family val="2"/>
    </font>
    <font>
      <sz val="12"/>
      <color theme="1" tint="0.14999847407452621"/>
      <name val="Arial Unicode MS"/>
      <family val="2"/>
    </font>
    <font>
      <b/>
      <sz val="12"/>
      <color theme="1" tint="0.14999847407452621"/>
      <name val="Lato"/>
      <family val="2"/>
    </font>
    <font>
      <sz val="10"/>
      <name val="Arial"/>
      <family val="2"/>
    </font>
    <font>
      <sz val="10"/>
      <name val="Arial Unicode MS"/>
      <family val="2"/>
    </font>
    <font>
      <sz val="18"/>
      <name val="Arial Unicode MS"/>
      <family val="2"/>
    </font>
    <font>
      <sz val="12"/>
      <name val="Arial Unicode MS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6"/>
      <color theme="1"/>
      <name val="Arial Unicode MS"/>
      <family val="2"/>
    </font>
    <font>
      <b/>
      <sz val="16"/>
      <color rgb="FF5D94A0"/>
      <name val="Arial Unicode MS"/>
      <family val="2"/>
    </font>
    <font>
      <sz val="13"/>
      <color theme="1" tint="0.14999847407452621"/>
      <name val="Antique Olive Roman"/>
      <family val="2"/>
    </font>
    <font>
      <sz val="12"/>
      <color theme="1"/>
      <name val="Antique Olive Roman"/>
      <family val="2"/>
    </font>
    <font>
      <b/>
      <sz val="16"/>
      <color theme="1"/>
      <name val="Antique Olive Roman"/>
      <family val="2"/>
    </font>
    <font>
      <sz val="14"/>
      <color theme="1"/>
      <name val="Antique Olive Roman"/>
      <family val="2"/>
    </font>
    <font>
      <b/>
      <sz val="18"/>
      <color rgb="FF5D94A0"/>
      <name val="Antique Olive Roman"/>
      <family val="2"/>
    </font>
    <font>
      <b/>
      <sz val="16"/>
      <color rgb="FF5D94A0"/>
      <name val="Antique Olive Roman"/>
      <family val="2"/>
    </font>
    <font>
      <b/>
      <sz val="13"/>
      <color theme="1"/>
      <name val="Antique Olive Roman"/>
      <family val="2"/>
    </font>
    <font>
      <b/>
      <sz val="14"/>
      <color theme="0"/>
      <name val="Antique Olive Roman"/>
      <family val="2"/>
    </font>
    <font>
      <b/>
      <sz val="13"/>
      <color theme="1" tint="0.14999847407452621"/>
      <name val="Antique Olive Roman"/>
      <family val="2"/>
    </font>
    <font>
      <sz val="13"/>
      <color theme="1"/>
      <name val="Antique Olive Roman"/>
      <family val="2"/>
    </font>
    <font>
      <sz val="12"/>
      <color theme="1" tint="0.14999847407452621"/>
      <name val="Antique Olive Roman"/>
      <family val="2"/>
    </font>
    <font>
      <b/>
      <sz val="12"/>
      <color theme="1"/>
      <name val="Antique Olive Roman"/>
      <family val="2"/>
    </font>
    <font>
      <b/>
      <sz val="12"/>
      <color theme="1" tint="0.14999847407452621"/>
      <name val="Antique Olive Roman"/>
      <family val="2"/>
    </font>
    <font>
      <b/>
      <sz val="12"/>
      <color theme="0"/>
      <name val="Antique Olive Roman"/>
      <family val="2"/>
    </font>
    <font>
      <sz val="11"/>
      <name val="Antique Olive Roman"/>
      <family val="2"/>
    </font>
    <font>
      <b/>
      <sz val="11"/>
      <color theme="0"/>
      <name val="Antique Olive Roman"/>
      <family val="2"/>
    </font>
    <font>
      <b/>
      <sz val="11"/>
      <color theme="1"/>
      <name val="Antique Olive Roman"/>
      <family val="2"/>
    </font>
    <font>
      <sz val="11"/>
      <color theme="0"/>
      <name val="Antique Olive Roman"/>
      <family val="2"/>
    </font>
    <font>
      <sz val="11"/>
      <color theme="1"/>
      <name val="Antique Olive Roman"/>
      <family val="2"/>
    </font>
    <font>
      <sz val="11"/>
      <color indexed="8"/>
      <name val="Antique Olive Roman"/>
      <family val="2"/>
    </font>
    <font>
      <b/>
      <i/>
      <sz val="11"/>
      <color indexed="8"/>
      <name val="Antique Olive Roman"/>
      <family val="2"/>
    </font>
    <font>
      <sz val="12"/>
      <name val="Antique Olive Roman"/>
      <family val="2"/>
    </font>
    <font>
      <sz val="12"/>
      <color rgb="FF0000FF"/>
      <name val="Antique Olive Roman"/>
    </font>
    <font>
      <b/>
      <sz val="12"/>
      <color rgb="FF0000FF"/>
      <name val="Antique Olive Roman"/>
    </font>
    <font>
      <sz val="14"/>
      <name val="Antique Olive Roman"/>
    </font>
  </fonts>
  <fills count="12">
    <fill>
      <patternFill patternType="none"/>
    </fill>
    <fill>
      <patternFill patternType="gray125"/>
    </fill>
    <fill>
      <patternFill patternType="solid">
        <fgColor rgb="FF5D94A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AD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9847407452621"/>
      </bottom>
      <diagonal/>
    </border>
    <border>
      <left/>
      <right/>
      <top style="medium">
        <color theme="0" tint="-0.14999847407452621"/>
      </top>
      <bottom style="medium">
        <color theme="0" tint="-0.14999847407452621"/>
      </bottom>
      <diagonal/>
    </border>
    <border>
      <left/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/>
      <right style="medium">
        <color theme="0" tint="-0.149998474074526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thin">
        <color indexed="64"/>
      </bottom>
      <diagonal/>
    </border>
    <border>
      <left/>
      <right/>
      <top style="medium">
        <color theme="0" tint="-0.14999847407452621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64"/>
      </right>
      <top style="thin">
        <color indexed="23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theme="0" tint="-0.14999847407452621"/>
      </top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 style="medium">
        <color theme="0" tint="-0.14999847407452621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679555650502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theme="0" tint="-0.14999847407452621"/>
      </right>
      <top/>
      <bottom style="medium">
        <color theme="0" tint="-0.14999847407452621"/>
      </bottom>
      <diagonal/>
    </border>
    <border>
      <left style="medium">
        <color theme="0" tint="-0.14996795556505021"/>
      </left>
      <right/>
      <top/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6795556505021"/>
      </top>
      <bottom style="medium">
        <color theme="0" tint="-0.149998474074526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98474074526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98474074526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98474074526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98474074526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98474074526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3743705557422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98474074526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44" fontId="5" fillId="2" borderId="5" xfId="1" applyFont="1" applyFill="1" applyBorder="1" applyAlignment="1">
      <alignment horizontal="center" vertical="center" wrapText="1"/>
    </xf>
    <xf numFmtId="44" fontId="6" fillId="3" borderId="4" xfId="1" applyFont="1" applyFill="1" applyBorder="1" applyAlignment="1">
      <alignment horizontal="center" vertical="center" wrapText="1" shrinkToFi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vertical="center"/>
    </xf>
    <xf numFmtId="0" fontId="11" fillId="0" borderId="0" xfId="3" applyFont="1" applyAlignment="1">
      <alignment horizontal="center" vertical="center"/>
    </xf>
    <xf numFmtId="0" fontId="10" fillId="0" borderId="22" xfId="3" applyFont="1" applyBorder="1" applyAlignment="1">
      <alignment horizontal="center" vertical="center"/>
    </xf>
    <xf numFmtId="0" fontId="12" fillId="0" borderId="0" xfId="3" applyFont="1" applyAlignment="1">
      <alignment vertical="center"/>
    </xf>
    <xf numFmtId="0" fontId="12" fillId="0" borderId="15" xfId="3" applyFont="1" applyBorder="1" applyAlignment="1">
      <alignment horizontal="center" vertical="center"/>
    </xf>
    <xf numFmtId="167" fontId="10" fillId="0" borderId="0" xfId="3" applyNumberFormat="1" applyFont="1" applyAlignment="1">
      <alignment vertical="center"/>
    </xf>
    <xf numFmtId="0" fontId="10" fillId="0" borderId="0" xfId="3" applyFont="1" applyAlignment="1">
      <alignment horizontal="left" vertical="center"/>
    </xf>
    <xf numFmtId="0" fontId="10" fillId="6" borderId="25" xfId="3" applyFont="1" applyFill="1" applyBorder="1" applyAlignment="1">
      <alignment horizontal="center" vertical="center" wrapText="1"/>
    </xf>
    <xf numFmtId="0" fontId="10" fillId="6" borderId="26" xfId="3" applyFont="1" applyFill="1" applyBorder="1" applyAlignment="1">
      <alignment horizontal="center" vertical="center" wrapText="1"/>
    </xf>
    <xf numFmtId="4" fontId="10" fillId="0" borderId="0" xfId="3" applyNumberFormat="1" applyFont="1" applyAlignment="1">
      <alignment horizontal="right" vertical="center"/>
    </xf>
    <xf numFmtId="168" fontId="10" fillId="0" borderId="0" xfId="3" applyNumberFormat="1" applyFont="1" applyAlignment="1">
      <alignment horizontal="center" vertical="center"/>
    </xf>
    <xf numFmtId="169" fontId="10" fillId="0" borderId="15" xfId="3" applyNumberFormat="1" applyFont="1" applyBorder="1" applyAlignment="1">
      <alignment horizontal="center" vertical="center"/>
    </xf>
    <xf numFmtId="4" fontId="10" fillId="0" borderId="0" xfId="3" applyNumberFormat="1" applyFont="1" applyAlignment="1">
      <alignment vertical="center"/>
    </xf>
    <xf numFmtId="0" fontId="10" fillId="0" borderId="27" xfId="3" applyFont="1" applyBorder="1" applyAlignment="1">
      <alignment horizontal="center" vertical="center"/>
    </xf>
    <xf numFmtId="4" fontId="10" fillId="0" borderId="28" xfId="3" applyNumberFormat="1" applyFont="1" applyBorder="1" applyAlignment="1">
      <alignment horizontal="right" vertical="center"/>
    </xf>
    <xf numFmtId="169" fontId="10" fillId="0" borderId="28" xfId="3" applyNumberFormat="1" applyFont="1" applyBorder="1" applyAlignment="1">
      <alignment horizontal="center" vertical="center"/>
    </xf>
    <xf numFmtId="169" fontId="10" fillId="0" borderId="29" xfId="3" applyNumberFormat="1" applyFont="1" applyBorder="1" applyAlignment="1">
      <alignment horizontal="center" vertical="center"/>
    </xf>
    <xf numFmtId="4" fontId="12" fillId="0" borderId="0" xfId="3" applyNumberFormat="1" applyFont="1" applyAlignment="1">
      <alignment horizontal="right" vertical="center"/>
    </xf>
    <xf numFmtId="4" fontId="12" fillId="0" borderId="15" xfId="3" applyNumberFormat="1" applyFont="1" applyBorder="1" applyAlignment="1">
      <alignment horizontal="right" vertical="center"/>
    </xf>
    <xf numFmtId="0" fontId="10" fillId="0" borderId="15" xfId="3" applyFont="1" applyBorder="1" applyAlignment="1">
      <alignment horizontal="center" vertical="center"/>
    </xf>
    <xf numFmtId="0" fontId="7" fillId="0" borderId="21" xfId="0" applyFont="1" applyBorder="1" applyAlignment="1">
      <alignment horizontal="right" vertical="center" wrapText="1"/>
    </xf>
    <xf numFmtId="0" fontId="7" fillId="0" borderId="30" xfId="0" applyFont="1" applyBorder="1" applyAlignment="1">
      <alignment horizontal="right" vertical="center" wrapText="1"/>
    </xf>
    <xf numFmtId="166" fontId="12" fillId="3" borderId="32" xfId="3" applyNumberFormat="1" applyFont="1" applyFill="1" applyBorder="1" applyAlignment="1">
      <alignment horizontal="right" vertical="center"/>
    </xf>
    <xf numFmtId="10" fontId="12" fillId="3" borderId="31" xfId="4" applyNumberFormat="1" applyFont="1" applyFill="1" applyBorder="1" applyAlignment="1" applyProtection="1">
      <alignment horizontal="right" vertical="center"/>
    </xf>
    <xf numFmtId="44" fontId="6" fillId="3" borderId="33" xfId="1" applyFont="1" applyFill="1" applyBorder="1" applyAlignment="1">
      <alignment horizontal="center" vertical="center" wrapText="1" shrinkToFit="1"/>
    </xf>
    <xf numFmtId="0" fontId="8" fillId="4" borderId="0" xfId="0" applyFont="1" applyFill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20" fillId="0" borderId="0" xfId="0" applyFont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8" fillId="0" borderId="0" xfId="0" applyFont="1"/>
    <xf numFmtId="0" fontId="19" fillId="0" borderId="52" xfId="0" applyFont="1" applyBorder="1" applyAlignment="1">
      <alignment vertical="center" wrapText="1"/>
    </xf>
    <xf numFmtId="0" fontId="19" fillId="0" borderId="49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44" fontId="31" fillId="0" borderId="47" xfId="1" applyFont="1" applyFill="1" applyBorder="1" applyAlignment="1">
      <alignment horizontal="center" vertical="center" wrapText="1" shrinkToFit="1"/>
    </xf>
    <xf numFmtId="165" fontId="33" fillId="0" borderId="0" xfId="0" applyNumberFormat="1" applyFont="1"/>
    <xf numFmtId="44" fontId="20" fillId="0" borderId="0" xfId="1" applyFont="1"/>
    <xf numFmtId="0" fontId="31" fillId="3" borderId="4" xfId="0" applyFont="1" applyFill="1" applyBorder="1" applyAlignment="1">
      <alignment horizontal="center" vertical="center" wrapText="1"/>
    </xf>
    <xf numFmtId="44" fontId="31" fillId="3" borderId="4" xfId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9" fontId="31" fillId="3" borderId="4" xfId="2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vertical="center" wrapText="1"/>
    </xf>
    <xf numFmtId="44" fontId="31" fillId="3" borderId="5" xfId="1" applyFont="1" applyFill="1" applyBorder="1" applyAlignment="1">
      <alignment horizontal="center" vertical="center" wrapText="1"/>
    </xf>
    <xf numFmtId="1" fontId="31" fillId="3" borderId="5" xfId="1" applyNumberFormat="1" applyFont="1" applyFill="1" applyBorder="1" applyAlignment="1">
      <alignment horizontal="center" vertical="center" wrapText="1"/>
    </xf>
    <xf numFmtId="9" fontId="31" fillId="3" borderId="5" xfId="0" applyNumberFormat="1" applyFont="1" applyFill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44" fontId="31" fillId="0" borderId="4" xfId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31" fillId="4" borderId="7" xfId="0" applyFont="1" applyFill="1" applyBorder="1"/>
    <xf numFmtId="0" fontId="31" fillId="4" borderId="0" xfId="0" applyFont="1" applyFill="1"/>
    <xf numFmtId="44" fontId="31" fillId="4" borderId="0" xfId="0" applyNumberFormat="1" applyFont="1" applyFill="1"/>
    <xf numFmtId="0" fontId="29" fillId="3" borderId="4" xfId="0" applyFont="1" applyFill="1" applyBorder="1" applyAlignment="1">
      <alignment horizontal="left" vertical="center" wrapText="1"/>
    </xf>
    <xf numFmtId="44" fontId="29" fillId="3" borderId="4" xfId="1" applyFont="1" applyFill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 wrapText="1"/>
    </xf>
    <xf numFmtId="44" fontId="32" fillId="2" borderId="5" xfId="1" applyFont="1" applyFill="1" applyBorder="1" applyAlignment="1">
      <alignment horizontal="center" vertical="center" wrapText="1"/>
    </xf>
    <xf numFmtId="0" fontId="20" fillId="3" borderId="0" xfId="0" applyFont="1" applyFill="1" applyAlignment="1">
      <alignment vertical="center"/>
    </xf>
    <xf numFmtId="0" fontId="30" fillId="0" borderId="0" xfId="0" applyFont="1" applyAlignment="1">
      <alignment horizontal="center" vertical="center"/>
    </xf>
    <xf numFmtId="0" fontId="26" fillId="9" borderId="0" xfId="0" applyFont="1" applyFill="1" applyAlignment="1">
      <alignment horizontal="center" vertical="center"/>
    </xf>
    <xf numFmtId="0" fontId="20" fillId="9" borderId="0" xfId="0" applyFont="1" applyFill="1"/>
    <xf numFmtId="0" fontId="35" fillId="5" borderId="0" xfId="0" applyFont="1" applyFill="1" applyAlignment="1">
      <alignment horizontal="left" vertical="center"/>
    </xf>
    <xf numFmtId="0" fontId="35" fillId="5" borderId="16" xfId="0" applyFont="1" applyFill="1" applyBorder="1" applyAlignment="1">
      <alignment horizontal="center" vertical="center"/>
    </xf>
    <xf numFmtId="0" fontId="35" fillId="9" borderId="0" xfId="0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7" borderId="9" xfId="0" applyFont="1" applyFill="1" applyBorder="1" applyAlignment="1">
      <alignment horizontal="center" vertical="center"/>
    </xf>
    <xf numFmtId="0" fontId="32" fillId="4" borderId="16" xfId="0" applyFont="1" applyFill="1" applyBorder="1" applyAlignment="1">
      <alignment horizontal="center" vertical="center" wrapText="1"/>
    </xf>
    <xf numFmtId="4" fontId="32" fillId="4" borderId="16" xfId="1" applyNumberFormat="1" applyFont="1" applyFill="1" applyBorder="1" applyAlignment="1">
      <alignment horizontal="center" vertical="center"/>
    </xf>
    <xf numFmtId="4" fontId="32" fillId="4" borderId="34" xfId="1" applyNumberFormat="1" applyFont="1" applyFill="1" applyBorder="1" applyAlignment="1">
      <alignment horizontal="center" vertical="center"/>
    </xf>
    <xf numFmtId="4" fontId="32" fillId="9" borderId="0" xfId="1" applyNumberFormat="1" applyFont="1" applyFill="1" applyBorder="1" applyAlignment="1">
      <alignment horizontal="center" vertical="center"/>
    </xf>
    <xf numFmtId="10" fontId="20" fillId="0" borderId="16" xfId="2" applyNumberFormat="1" applyFont="1" applyBorder="1" applyAlignment="1">
      <alignment horizontal="center" vertical="center"/>
    </xf>
    <xf numFmtId="0" fontId="29" fillId="3" borderId="20" xfId="0" applyFont="1" applyFill="1" applyBorder="1" applyAlignment="1">
      <alignment vertical="center" wrapText="1"/>
    </xf>
    <xf numFmtId="44" fontId="29" fillId="9" borderId="0" xfId="1" applyFont="1" applyFill="1" applyBorder="1" applyAlignment="1">
      <alignment horizontal="center" vertical="center" wrapText="1"/>
    </xf>
    <xf numFmtId="0" fontId="20" fillId="10" borderId="9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4" fontId="32" fillId="2" borderId="34" xfId="1" applyNumberFormat="1" applyFont="1" applyFill="1" applyBorder="1" applyAlignment="1">
      <alignment horizontal="center" vertical="center"/>
    </xf>
    <xf numFmtId="171" fontId="32" fillId="2" borderId="16" xfId="0" applyNumberFormat="1" applyFont="1" applyFill="1" applyBorder="1" applyAlignment="1">
      <alignment horizontal="center" vertical="center" wrapText="1"/>
    </xf>
    <xf numFmtId="171" fontId="32" fillId="2" borderId="16" xfId="1" applyNumberFormat="1" applyFont="1" applyFill="1" applyBorder="1" applyAlignment="1">
      <alignment horizontal="center" vertical="center"/>
    </xf>
    <xf numFmtId="171" fontId="32" fillId="2" borderId="34" xfId="1" applyNumberFormat="1" applyFont="1" applyFill="1" applyBorder="1" applyAlignment="1">
      <alignment horizontal="center" vertical="center"/>
    </xf>
    <xf numFmtId="171" fontId="32" fillId="9" borderId="0" xfId="1" applyNumberFormat="1" applyFont="1" applyFill="1" applyBorder="1" applyAlignment="1">
      <alignment horizontal="center" vertical="center"/>
    </xf>
    <xf numFmtId="171" fontId="20" fillId="0" borderId="0" xfId="0" applyNumberFormat="1" applyFont="1"/>
    <xf numFmtId="0" fontId="24" fillId="0" borderId="0" xfId="0" applyFont="1" applyAlignment="1">
      <alignment vertical="center"/>
    </xf>
    <xf numFmtId="0" fontId="36" fillId="0" borderId="0" xfId="0" applyFont="1"/>
    <xf numFmtId="0" fontId="32" fillId="2" borderId="16" xfId="0" applyFont="1" applyFill="1" applyBorder="1" applyAlignment="1">
      <alignment horizontal="left" vertical="center" wrapText="1"/>
    </xf>
    <xf numFmtId="4" fontId="32" fillId="2" borderId="35" xfId="1" applyNumberFormat="1" applyFont="1" applyFill="1" applyBorder="1" applyAlignment="1">
      <alignment horizontal="center" vertical="center"/>
    </xf>
    <xf numFmtId="0" fontId="37" fillId="0" borderId="0" xfId="0" applyFont="1"/>
    <xf numFmtId="4" fontId="37" fillId="0" borderId="0" xfId="0" applyNumberFormat="1" applyFont="1"/>
    <xf numFmtId="44" fontId="31" fillId="4" borderId="0" xfId="0" applyNumberFormat="1" applyFont="1" applyFill="1" applyAlignment="1">
      <alignment horizontal="center" vertical="center"/>
    </xf>
    <xf numFmtId="44" fontId="31" fillId="4" borderId="0" xfId="0" applyNumberFormat="1" applyFont="1" applyFill="1" applyAlignment="1">
      <alignment horizontal="center" vertical="center" wrapText="1"/>
    </xf>
    <xf numFmtId="0" fontId="29" fillId="3" borderId="20" xfId="0" applyFont="1" applyFill="1" applyBorder="1" applyAlignment="1">
      <alignment horizontal="center" vertical="center" wrapText="1"/>
    </xf>
    <xf numFmtId="10" fontId="29" fillId="3" borderId="20" xfId="2" applyNumberFormat="1" applyFont="1" applyFill="1" applyBorder="1" applyAlignment="1">
      <alignment horizontal="center" vertical="center" wrapText="1"/>
    </xf>
    <xf numFmtId="9" fontId="29" fillId="3" borderId="4" xfId="2" applyFont="1" applyFill="1" applyBorder="1" applyAlignment="1">
      <alignment horizontal="center" vertical="center" wrapText="1"/>
    </xf>
    <xf numFmtId="0" fontId="29" fillId="3" borderId="37" xfId="0" applyFont="1" applyFill="1" applyBorder="1" applyAlignment="1">
      <alignment horizontal="center" vertical="center" wrapText="1"/>
    </xf>
    <xf numFmtId="1" fontId="29" fillId="3" borderId="4" xfId="2" applyNumberFormat="1" applyFont="1" applyFill="1" applyBorder="1" applyAlignment="1">
      <alignment horizontal="center" vertical="center" wrapText="1"/>
    </xf>
    <xf numFmtId="2" fontId="29" fillId="3" borderId="4" xfId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44" fontId="36" fillId="0" borderId="0" xfId="5" applyFont="1" applyBorder="1"/>
    <xf numFmtId="44" fontId="38" fillId="0" borderId="0" xfId="5" applyFont="1" applyBorder="1"/>
    <xf numFmtId="0" fontId="39" fillId="0" borderId="0" xfId="0" applyFont="1"/>
    <xf numFmtId="44" fontId="29" fillId="3" borderId="7" xfId="1" applyFont="1" applyFill="1" applyBorder="1" applyAlignment="1">
      <alignment horizontal="center" vertical="center" wrapText="1"/>
    </xf>
    <xf numFmtId="0" fontId="38" fillId="0" borderId="0" xfId="0" applyFont="1"/>
    <xf numFmtId="44" fontId="29" fillId="0" borderId="4" xfId="1" applyFont="1" applyFill="1" applyBorder="1" applyAlignment="1">
      <alignment horizontal="center" vertical="center" wrapText="1"/>
    </xf>
    <xf numFmtId="0" fontId="34" fillId="4" borderId="39" xfId="0" applyFont="1" applyFill="1" applyBorder="1"/>
    <xf numFmtId="0" fontId="36" fillId="4" borderId="40" xfId="0" applyFont="1" applyFill="1" applyBorder="1"/>
    <xf numFmtId="44" fontId="36" fillId="4" borderId="41" xfId="5" applyFont="1" applyFill="1" applyBorder="1" applyAlignment="1">
      <alignment horizontal="center"/>
    </xf>
    <xf numFmtId="0" fontId="32" fillId="2" borderId="7" xfId="0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44" fontId="38" fillId="0" borderId="38" xfId="5" applyFont="1" applyBorder="1"/>
    <xf numFmtId="44" fontId="20" fillId="0" borderId="0" xfId="0" applyNumberFormat="1" applyFont="1"/>
    <xf numFmtId="0" fontId="29" fillId="0" borderId="49" xfId="0" applyFont="1" applyBorder="1" applyAlignment="1">
      <alignment vertical="center" wrapText="1"/>
    </xf>
    <xf numFmtId="44" fontId="29" fillId="3" borderId="50" xfId="1" applyFont="1" applyFill="1" applyBorder="1" applyAlignment="1">
      <alignment horizontal="left" vertical="center" wrapText="1"/>
    </xf>
    <xf numFmtId="0" fontId="29" fillId="11" borderId="4" xfId="0" applyFont="1" applyFill="1" applyBorder="1" applyAlignment="1" applyProtection="1">
      <alignment horizontal="left" vertical="center" wrapText="1"/>
      <protection locked="0"/>
    </xf>
    <xf numFmtId="44" fontId="29" fillId="11" borderId="4" xfId="1" applyFont="1" applyFill="1" applyBorder="1" applyAlignment="1" applyProtection="1">
      <alignment horizontal="center" vertical="center" wrapText="1"/>
      <protection locked="0"/>
    </xf>
    <xf numFmtId="1" fontId="29" fillId="11" borderId="4" xfId="1" applyNumberFormat="1" applyFont="1" applyFill="1" applyBorder="1" applyAlignment="1" applyProtection="1">
      <alignment horizontal="center" vertical="center" wrapText="1"/>
      <protection locked="0"/>
    </xf>
    <xf numFmtId="0" fontId="29" fillId="11" borderId="4" xfId="0" applyFont="1" applyFill="1" applyBorder="1" applyAlignment="1" applyProtection="1">
      <alignment horizontal="center" vertical="center" wrapText="1"/>
      <protection locked="0"/>
    </xf>
    <xf numFmtId="44" fontId="29" fillId="11" borderId="50" xfId="1" applyFont="1" applyFill="1" applyBorder="1" applyAlignment="1" applyProtection="1">
      <alignment horizontal="left" vertical="center" wrapText="1"/>
      <protection locked="0"/>
    </xf>
    <xf numFmtId="0" fontId="29" fillId="11" borderId="50" xfId="0" applyFont="1" applyFill="1" applyBorder="1" applyAlignment="1" applyProtection="1">
      <alignment vertical="center" wrapText="1"/>
      <protection locked="0"/>
    </xf>
    <xf numFmtId="0" fontId="29" fillId="11" borderId="50" xfId="0" applyFont="1" applyFill="1" applyBorder="1" applyAlignment="1" applyProtection="1">
      <alignment horizontal="center" vertical="center" wrapText="1"/>
      <protection locked="0"/>
    </xf>
    <xf numFmtId="44" fontId="29" fillId="11" borderId="50" xfId="1" applyFont="1" applyFill="1" applyBorder="1" applyAlignment="1" applyProtection="1">
      <alignment horizontal="center" vertical="center" wrapText="1"/>
      <protection locked="0"/>
    </xf>
    <xf numFmtId="0" fontId="29" fillId="11" borderId="51" xfId="0" applyFont="1" applyFill="1" applyBorder="1" applyAlignment="1" applyProtection="1">
      <alignment vertical="center" wrapText="1"/>
      <protection locked="0"/>
    </xf>
    <xf numFmtId="0" fontId="29" fillId="11" borderId="51" xfId="0" applyFont="1" applyFill="1" applyBorder="1" applyAlignment="1" applyProtection="1">
      <alignment horizontal="center" vertical="center" wrapText="1"/>
      <protection locked="0"/>
    </xf>
    <xf numFmtId="44" fontId="29" fillId="11" borderId="51" xfId="1" applyFont="1" applyFill="1" applyBorder="1" applyAlignment="1" applyProtection="1">
      <alignment vertical="center" wrapText="1"/>
      <protection locked="0"/>
    </xf>
    <xf numFmtId="0" fontId="29" fillId="0" borderId="55" xfId="0" applyFont="1" applyBorder="1" applyAlignment="1" applyProtection="1">
      <alignment horizontal="left" vertical="center" wrapText="1"/>
      <protection locked="0"/>
    </xf>
    <xf numFmtId="0" fontId="41" fillId="0" borderId="0" xfId="0" applyFont="1" applyAlignment="1">
      <alignment vertical="center"/>
    </xf>
    <xf numFmtId="44" fontId="29" fillId="11" borderId="55" xfId="1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Alignment="1">
      <alignment horizontal="right"/>
    </xf>
    <xf numFmtId="44" fontId="31" fillId="3" borderId="50" xfId="0" applyNumberFormat="1" applyFont="1" applyFill="1" applyBorder="1" applyAlignment="1">
      <alignment vertical="center"/>
    </xf>
    <xf numFmtId="44" fontId="29" fillId="3" borderId="50" xfId="1" applyFont="1" applyFill="1" applyBorder="1" applyAlignment="1" applyProtection="1">
      <alignment horizontal="center" vertical="center" wrapText="1"/>
    </xf>
    <xf numFmtId="44" fontId="31" fillId="3" borderId="50" xfId="1" applyFont="1" applyFill="1" applyBorder="1" applyAlignment="1" applyProtection="1">
      <alignment horizontal="center" vertical="center" wrapText="1"/>
    </xf>
    <xf numFmtId="44" fontId="32" fillId="2" borderId="0" xfId="1" applyFont="1" applyFill="1" applyBorder="1" applyAlignment="1" applyProtection="1">
      <alignment horizontal="center" vertical="center" wrapText="1"/>
    </xf>
    <xf numFmtId="9" fontId="32" fillId="2" borderId="5" xfId="2" applyFont="1" applyFill="1" applyBorder="1" applyAlignment="1" applyProtection="1">
      <alignment horizontal="center" vertical="center" wrapText="1"/>
    </xf>
    <xf numFmtId="0" fontId="20" fillId="0" borderId="0" xfId="0" applyFont="1" applyFill="1"/>
    <xf numFmtId="0" fontId="29" fillId="0" borderId="51" xfId="0" applyFont="1" applyFill="1" applyBorder="1" applyAlignment="1" applyProtection="1">
      <alignment vertical="center" wrapText="1"/>
      <protection locked="0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44" fontId="19" fillId="3" borderId="48" xfId="0" applyNumberFormat="1" applyFont="1" applyFill="1" applyBorder="1" applyAlignment="1">
      <alignment horizontal="center" vertical="center" wrapText="1"/>
    </xf>
    <xf numFmtId="0" fontId="19" fillId="3" borderId="48" xfId="0" applyFont="1" applyFill="1" applyBorder="1" applyAlignment="1">
      <alignment horizontal="center" vertical="center" wrapText="1"/>
    </xf>
    <xf numFmtId="0" fontId="19" fillId="3" borderId="50" xfId="0" applyFont="1" applyFill="1" applyBorder="1" applyAlignment="1">
      <alignment horizontal="center" vertical="center" wrapText="1"/>
    </xf>
    <xf numFmtId="0" fontId="19" fillId="11" borderId="7" xfId="0" applyFont="1" applyFill="1" applyBorder="1" applyAlignment="1" applyProtection="1">
      <alignment horizontal="left" vertical="center" wrapText="1"/>
      <protection locked="0"/>
    </xf>
    <xf numFmtId="0" fontId="19" fillId="11" borderId="0" xfId="0" applyFont="1" applyFill="1" applyAlignment="1" applyProtection="1">
      <alignment horizontal="left" vertical="center" wrapText="1"/>
      <protection locked="0"/>
    </xf>
    <xf numFmtId="0" fontId="19" fillId="11" borderId="8" xfId="0" applyFont="1" applyFill="1" applyBorder="1" applyAlignment="1" applyProtection="1">
      <alignment horizontal="left" vertical="center" wrapText="1"/>
      <protection locked="0"/>
    </xf>
    <xf numFmtId="0" fontId="27" fillId="0" borderId="4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27" fillId="0" borderId="6" xfId="0" applyFont="1" applyFill="1" applyBorder="1" applyAlignment="1">
      <alignment horizontal="left" vertical="center" wrapText="1"/>
    </xf>
    <xf numFmtId="10" fontId="19" fillId="3" borderId="50" xfId="0" applyNumberFormat="1" applyFont="1" applyFill="1" applyBorder="1" applyAlignment="1">
      <alignment horizontal="center" vertical="center" wrapText="1"/>
    </xf>
    <xf numFmtId="0" fontId="28" fillId="0" borderId="50" xfId="0" applyFont="1" applyBorder="1" applyAlignment="1">
      <alignment horizontal="center" vertical="center"/>
    </xf>
    <xf numFmtId="0" fontId="28" fillId="0" borderId="54" xfId="0" applyFont="1" applyBorder="1" applyAlignment="1">
      <alignment horizontal="center" vertical="center"/>
    </xf>
    <xf numFmtId="44" fontId="28" fillId="3" borderId="48" xfId="1" applyFont="1" applyFill="1" applyBorder="1" applyAlignment="1">
      <alignment horizontal="center" vertical="center"/>
    </xf>
    <xf numFmtId="44" fontId="28" fillId="3" borderId="50" xfId="1" applyFont="1" applyFill="1" applyBorder="1" applyAlignment="1">
      <alignment horizontal="center" vertical="center"/>
    </xf>
    <xf numFmtId="44" fontId="28" fillId="3" borderId="51" xfId="1" applyFont="1" applyFill="1" applyBorder="1" applyAlignment="1">
      <alignment horizontal="center" vertical="center"/>
    </xf>
    <xf numFmtId="0" fontId="27" fillId="0" borderId="33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53" xfId="0" applyFont="1" applyBorder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164" fontId="29" fillId="3" borderId="7" xfId="1" applyNumberFormat="1" applyFont="1" applyFill="1" applyBorder="1" applyAlignment="1">
      <alignment horizontal="left" vertical="center" wrapText="1"/>
    </xf>
    <xf numFmtId="164" fontId="29" fillId="3" borderId="0" xfId="1" applyNumberFormat="1" applyFont="1" applyFill="1" applyAlignment="1">
      <alignment horizontal="left" vertical="center" wrapText="1"/>
    </xf>
    <xf numFmtId="164" fontId="29" fillId="3" borderId="8" xfId="1" applyNumberFormat="1" applyFont="1" applyFill="1" applyBorder="1" applyAlignment="1">
      <alignment horizontal="left" vertical="center" wrapText="1"/>
    </xf>
    <xf numFmtId="0" fontId="43" fillId="0" borderId="0" xfId="0" applyFont="1" applyAlignment="1">
      <alignment horizontal="right" vertical="center"/>
    </xf>
    <xf numFmtId="0" fontId="19" fillId="11" borderId="7" xfId="0" applyFont="1" applyFill="1" applyBorder="1" applyAlignment="1" applyProtection="1">
      <alignment horizontal="center" vertical="center" wrapText="1"/>
      <protection locked="0"/>
    </xf>
    <xf numFmtId="0" fontId="19" fillId="11" borderId="0" xfId="0" applyFont="1" applyFill="1" applyAlignment="1" applyProtection="1">
      <alignment horizontal="center" vertical="center" wrapText="1"/>
      <protection locked="0"/>
    </xf>
    <xf numFmtId="0" fontId="19" fillId="11" borderId="8" xfId="0" applyFont="1" applyFill="1" applyBorder="1" applyAlignment="1" applyProtection="1">
      <alignment horizontal="center" vertical="center" wrapText="1"/>
      <protection locked="0"/>
    </xf>
    <xf numFmtId="0" fontId="19" fillId="11" borderId="10" xfId="0" applyFont="1" applyFill="1" applyBorder="1" applyAlignment="1" applyProtection="1">
      <alignment horizontal="center" vertical="center" wrapText="1"/>
      <protection locked="0"/>
    </xf>
    <xf numFmtId="0" fontId="19" fillId="11" borderId="11" xfId="0" applyFont="1" applyFill="1" applyBorder="1" applyAlignment="1" applyProtection="1">
      <alignment horizontal="center" vertical="center" wrapText="1"/>
      <protection locked="0"/>
    </xf>
    <xf numFmtId="0" fontId="19" fillId="11" borderId="44" xfId="0" applyFont="1" applyFill="1" applyBorder="1" applyAlignment="1" applyProtection="1">
      <alignment horizontal="center" vertical="center" wrapText="1"/>
      <protection locked="0"/>
    </xf>
    <xf numFmtId="0" fontId="19" fillId="11" borderId="43" xfId="0" applyFont="1" applyFill="1" applyBorder="1" applyAlignment="1" applyProtection="1">
      <alignment horizontal="center" vertical="center" wrapText="1"/>
      <protection locked="0"/>
    </xf>
    <xf numFmtId="170" fontId="19" fillId="11" borderId="45" xfId="0" applyNumberFormat="1" applyFont="1" applyFill="1" applyBorder="1" applyAlignment="1" applyProtection="1">
      <alignment horizontal="center" vertical="center" wrapText="1"/>
      <protection locked="0"/>
    </xf>
    <xf numFmtId="170" fontId="19" fillId="11" borderId="31" xfId="0" applyNumberFormat="1" applyFont="1" applyFill="1" applyBorder="1" applyAlignment="1" applyProtection="1">
      <alignment horizontal="center" vertical="center" wrapText="1"/>
      <protection locked="0"/>
    </xf>
    <xf numFmtId="170" fontId="19" fillId="11" borderId="46" xfId="0" applyNumberFormat="1" applyFont="1" applyFill="1" applyBorder="1" applyAlignment="1" applyProtection="1">
      <alignment horizontal="center" vertical="center" wrapText="1"/>
      <protection locked="0"/>
    </xf>
    <xf numFmtId="0" fontId="19" fillId="11" borderId="10" xfId="0" applyFont="1" applyFill="1" applyBorder="1" applyAlignment="1" applyProtection="1">
      <alignment horizontal="left" vertical="center" wrapText="1"/>
      <protection locked="0"/>
    </xf>
    <xf numFmtId="0" fontId="19" fillId="11" borderId="11" xfId="0" applyFont="1" applyFill="1" applyBorder="1" applyAlignment="1" applyProtection="1">
      <alignment horizontal="left" vertical="center" wrapText="1"/>
      <protection locked="0"/>
    </xf>
    <xf numFmtId="0" fontId="26" fillId="2" borderId="10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2" fillId="0" borderId="0" xfId="0" applyFont="1" applyAlignment="1">
      <alignment horizontal="right"/>
    </xf>
    <xf numFmtId="0" fontId="29" fillId="0" borderId="55" xfId="0" applyFont="1" applyBorder="1" applyAlignment="1" applyProtection="1">
      <alignment horizontal="left" vertical="center" wrapText="1"/>
      <protection locked="0"/>
    </xf>
    <xf numFmtId="0" fontId="29" fillId="0" borderId="56" xfId="0" applyFont="1" applyBorder="1" applyAlignment="1" applyProtection="1">
      <alignment horizontal="left" vertical="center" wrapText="1"/>
      <protection locked="0"/>
    </xf>
    <xf numFmtId="0" fontId="29" fillId="3" borderId="55" xfId="0" applyFont="1" applyFill="1" applyBorder="1" applyAlignment="1">
      <alignment horizontal="left" vertical="center" wrapText="1"/>
    </xf>
    <xf numFmtId="0" fontId="29" fillId="3" borderId="56" xfId="0" applyFont="1" applyFill="1" applyBorder="1" applyAlignment="1">
      <alignment horizontal="left" vertical="center" wrapText="1"/>
    </xf>
    <xf numFmtId="0" fontId="29" fillId="11" borderId="55" xfId="0" applyFont="1" applyFill="1" applyBorder="1" applyAlignment="1" applyProtection="1">
      <alignment horizontal="left" vertical="center" wrapText="1"/>
      <protection locked="0"/>
    </xf>
    <xf numFmtId="0" fontId="29" fillId="11" borderId="56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horizontal="center" vertical="center"/>
    </xf>
    <xf numFmtId="0" fontId="40" fillId="11" borderId="55" xfId="0" applyFont="1" applyFill="1" applyBorder="1" applyAlignment="1" applyProtection="1">
      <alignment horizontal="center" vertical="center" wrapText="1"/>
      <protection locked="0"/>
    </xf>
    <xf numFmtId="0" fontId="40" fillId="11" borderId="32" xfId="0" applyFont="1" applyFill="1" applyBorder="1" applyAlignment="1" applyProtection="1">
      <alignment horizontal="center" vertical="center" wrapText="1"/>
      <protection locked="0"/>
    </xf>
    <xf numFmtId="0" fontId="40" fillId="11" borderId="56" xfId="0" applyFont="1" applyFill="1" applyBorder="1" applyAlignment="1" applyProtection="1">
      <alignment horizontal="center" vertical="center" wrapText="1"/>
      <protection locked="0"/>
    </xf>
    <xf numFmtId="0" fontId="29" fillId="0" borderId="57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 vertical="center"/>
    </xf>
    <xf numFmtId="0" fontId="26" fillId="2" borderId="31" xfId="0" applyFont="1" applyFill="1" applyBorder="1" applyAlignment="1">
      <alignment horizontal="center" vertical="center"/>
    </xf>
    <xf numFmtId="0" fontId="31" fillId="3" borderId="55" xfId="0" applyFont="1" applyFill="1" applyBorder="1" applyAlignment="1">
      <alignment horizontal="left" vertical="center"/>
    </xf>
    <xf numFmtId="0" fontId="31" fillId="3" borderId="32" xfId="0" applyFont="1" applyFill="1" applyBorder="1" applyAlignment="1">
      <alignment horizontal="left" vertical="center"/>
    </xf>
    <xf numFmtId="0" fontId="31" fillId="3" borderId="56" xfId="0" applyFont="1" applyFill="1" applyBorder="1" applyAlignment="1">
      <alignment horizontal="left" vertical="center"/>
    </xf>
    <xf numFmtId="0" fontId="31" fillId="3" borderId="58" xfId="0" applyFont="1" applyFill="1" applyBorder="1" applyAlignment="1">
      <alignment horizontal="left" vertical="center"/>
    </xf>
    <xf numFmtId="0" fontId="31" fillId="3" borderId="59" xfId="0" applyFont="1" applyFill="1" applyBorder="1" applyAlignment="1">
      <alignment horizontal="left" vertical="center"/>
    </xf>
    <xf numFmtId="0" fontId="31" fillId="3" borderId="60" xfId="0" applyFont="1" applyFill="1" applyBorder="1" applyAlignment="1">
      <alignment horizontal="left" vertical="center"/>
    </xf>
    <xf numFmtId="0" fontId="1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3" fillId="0" borderId="7" xfId="0" applyFont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34" fillId="7" borderId="12" xfId="0" applyFont="1" applyFill="1" applyBorder="1" applyAlignment="1">
      <alignment horizontal="center" vertical="center"/>
    </xf>
    <xf numFmtId="0" fontId="34" fillId="7" borderId="13" xfId="0" applyFont="1" applyFill="1" applyBorder="1" applyAlignment="1">
      <alignment horizontal="center" vertical="center"/>
    </xf>
    <xf numFmtId="0" fontId="34" fillId="7" borderId="14" xfId="0" applyFont="1" applyFill="1" applyBorder="1" applyAlignment="1">
      <alignment horizontal="center" vertical="center"/>
    </xf>
    <xf numFmtId="0" fontId="30" fillId="8" borderId="23" xfId="0" applyFont="1" applyFill="1" applyBorder="1" applyAlignment="1">
      <alignment horizontal="center" vertical="center"/>
    </xf>
    <xf numFmtId="0" fontId="30" fillId="8" borderId="17" xfId="0" applyFont="1" applyFill="1" applyBorder="1" applyAlignment="1">
      <alignment horizontal="center" vertical="center"/>
    </xf>
    <xf numFmtId="0" fontId="30" fillId="8" borderId="24" xfId="0" applyFont="1" applyFill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2" fillId="2" borderId="36" xfId="0" applyFont="1" applyFill="1" applyBorder="1" applyAlignment="1">
      <alignment horizontal="center" vertical="center" wrapText="1"/>
    </xf>
    <xf numFmtId="0" fontId="32" fillId="2" borderId="18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44" fontId="31" fillId="4" borderId="18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29" fillId="3" borderId="7" xfId="0" applyFont="1" applyFill="1" applyBorder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29" fillId="3" borderId="42" xfId="0" applyFont="1" applyFill="1" applyBorder="1" applyAlignment="1">
      <alignment horizontal="left" vertical="center" wrapText="1"/>
    </xf>
  </cellXfs>
  <cellStyles count="6">
    <cellStyle name="Moneda" xfId="1" builtinId="4"/>
    <cellStyle name="Moneda 2" xfId="5"/>
    <cellStyle name="Moneda 3" xfId="4"/>
    <cellStyle name="Normal" xfId="0" builtinId="0"/>
    <cellStyle name="Normal 5" xfId="3"/>
    <cellStyle name="Porcentaje" xfId="2" builtinId="5"/>
  </cellStyles>
  <dxfs count="1">
    <dxf>
      <border>
        <left style="thin">
          <color indexed="23"/>
        </left>
        <right style="thin">
          <color indexed="23"/>
        </right>
        <top style="thin">
          <color indexed="23"/>
        </top>
        <bottom style="thin">
          <color indexed="23"/>
        </bottom>
      </border>
    </dxf>
  </dxfs>
  <tableStyles count="0" defaultTableStyle="TableStyleMedium2" defaultPivotStyle="PivotStyleLight16"/>
  <colors>
    <mruColors>
      <color rgb="FF66FFFF"/>
      <color rgb="FF0000FF"/>
      <color rgb="FFA3ADA0"/>
      <color rgb="FFD1DECC"/>
      <color rgb="FF5D94A0"/>
      <color rgb="FF95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215154</xdr:colOff>
      <xdr:row>0</xdr:row>
      <xdr:rowOff>33616</xdr:rowOff>
    </xdr:from>
    <xdr:to>
      <xdr:col>1</xdr:col>
      <xdr:colOff>537883</xdr:colOff>
      <xdr:row>4</xdr:row>
      <xdr:rowOff>93947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520C0EC3-1D34-1D3C-2BC9-15F8991EA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154" y="33616"/>
          <a:ext cx="1547905" cy="11510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217208</xdr:colOff>
      <xdr:row>0</xdr:row>
      <xdr:rowOff>127000</xdr:rowOff>
    </xdr:from>
    <xdr:to>
      <xdr:col>1</xdr:col>
      <xdr:colOff>1884083</xdr:colOff>
      <xdr:row>5</xdr:row>
      <xdr:rowOff>132558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215319E5-F5E3-4CE9-AB5B-2E6ECDB7F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0620" y="127000"/>
          <a:ext cx="1666875" cy="12232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0</xdr:rowOff>
    </xdr:from>
    <xdr:to>
      <xdr:col>1</xdr:col>
      <xdr:colOff>1874184</xdr:colOff>
      <xdr:row>4</xdr:row>
      <xdr:rowOff>197722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71DEDC5F-8DB7-4873-922A-65A4DFCBE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712259" cy="12676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0</xdr:rowOff>
    </xdr:from>
    <xdr:to>
      <xdr:col>1</xdr:col>
      <xdr:colOff>2145029</xdr:colOff>
      <xdr:row>5</xdr:row>
      <xdr:rowOff>15875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B8A5C13E-D48C-446D-9947-10589BED2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878329" cy="1390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1283634</xdr:colOff>
      <xdr:row>4</xdr:row>
      <xdr:rowOff>229472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C18DA9A4-E61A-4A71-A342-5D20CC230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12259" cy="12676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0</xdr:rowOff>
    </xdr:from>
    <xdr:to>
      <xdr:col>1</xdr:col>
      <xdr:colOff>2076450</xdr:colOff>
      <xdr:row>6</xdr:row>
      <xdr:rowOff>76162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ADD4FC24-BEC9-47B9-BEDB-5C7122313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981200" cy="1466812"/>
        </a:xfrm>
        <a:prstGeom prst="rect">
          <a:avLst/>
        </a:prstGeom>
      </xdr:spPr>
    </xdr:pic>
    <xdr:clientData/>
  </xdr:twoCellAnchor>
  <xdr:twoCellAnchor editAs="oneCell">
    <xdr:from>
      <xdr:col>16</xdr:col>
      <xdr:colOff>266700</xdr:colOff>
      <xdr:row>0</xdr:row>
      <xdr:rowOff>0</xdr:rowOff>
    </xdr:from>
    <xdr:to>
      <xdr:col>16</xdr:col>
      <xdr:colOff>1743075</xdr:colOff>
      <xdr:row>4</xdr:row>
      <xdr:rowOff>121507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5A041EC6-7233-42D3-9BF0-5107BF1FB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78450" y="0"/>
          <a:ext cx="1476375" cy="10930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85725</xdr:rowOff>
    </xdr:from>
    <xdr:to>
      <xdr:col>1</xdr:col>
      <xdr:colOff>1792604</xdr:colOff>
      <xdr:row>5</xdr:row>
      <xdr:rowOff>209550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2FE5F3B3-49EB-44EC-9BAB-1EE92FB99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85725"/>
          <a:ext cx="1878329" cy="1390650"/>
        </a:xfrm>
        <a:prstGeom prst="rect">
          <a:avLst/>
        </a:prstGeom>
      </xdr:spPr>
    </xdr:pic>
    <xdr:clientData/>
  </xdr:twoCellAnchor>
  <xdr:twoCellAnchor editAs="oneCell">
    <xdr:from>
      <xdr:col>13</xdr:col>
      <xdr:colOff>161925</xdr:colOff>
      <xdr:row>0</xdr:row>
      <xdr:rowOff>0</xdr:rowOff>
    </xdr:from>
    <xdr:to>
      <xdr:col>15</xdr:col>
      <xdr:colOff>962025</xdr:colOff>
      <xdr:row>5</xdr:row>
      <xdr:rowOff>199987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5561C5AE-6554-44E3-B683-6A459F4B7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01975" y="0"/>
          <a:ext cx="1981200" cy="14668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123825</xdr:rowOff>
    </xdr:from>
    <xdr:to>
      <xdr:col>2</xdr:col>
      <xdr:colOff>978834</xdr:colOff>
      <xdr:row>5</xdr:row>
      <xdr:rowOff>229472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CC07BE9-1F2D-486A-8ED8-A9D3CA04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23825"/>
          <a:ext cx="1712259" cy="12676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N38"/>
  <sheetViews>
    <sheetView showGridLines="0" view="pageBreakPreview" zoomScale="60" zoomScaleNormal="85" workbookViewId="0">
      <selection activeCell="G34" sqref="G34:I37"/>
    </sheetView>
  </sheetViews>
  <sheetFormatPr baseColWidth="10" defaultColWidth="0" defaultRowHeight="15" zeroHeight="1"/>
  <cols>
    <col min="1" max="9" width="16.125" style="32" customWidth="1"/>
    <col min="10" max="12" width="10.875" style="32" hidden="1" customWidth="1"/>
    <col min="13" max="13" width="24.875" style="32" hidden="1" customWidth="1"/>
    <col min="14" max="14" width="19.375" style="32" hidden="1" customWidth="1"/>
    <col min="15" max="16384" width="10.875" style="32" hidden="1"/>
  </cols>
  <sheetData>
    <row r="1" spans="1:9" ht="20.25">
      <c r="A1" s="141"/>
      <c r="B1" s="141"/>
      <c r="C1" s="141"/>
      <c r="D1" s="141"/>
      <c r="E1" s="141"/>
      <c r="F1" s="141"/>
      <c r="G1" s="141"/>
      <c r="H1" s="141"/>
      <c r="I1" s="141"/>
    </row>
    <row r="2" spans="1:9" ht="23.25">
      <c r="A2" s="142" t="s">
        <v>182</v>
      </c>
      <c r="B2" s="142"/>
      <c r="C2" s="142"/>
      <c r="D2" s="142"/>
      <c r="E2" s="142"/>
      <c r="F2" s="142"/>
      <c r="G2" s="142"/>
      <c r="H2" s="142"/>
      <c r="I2" s="142"/>
    </row>
    <row r="3" spans="1:9" ht="25.5" customHeight="1">
      <c r="C3" s="167" t="s">
        <v>0</v>
      </c>
      <c r="D3" s="167"/>
      <c r="E3" s="167"/>
      <c r="F3" s="167"/>
      <c r="G3" s="167"/>
    </row>
    <row r="4" spans="1:9" ht="18">
      <c r="A4" s="171" t="s">
        <v>191</v>
      </c>
      <c r="B4" s="171"/>
      <c r="C4" s="171"/>
      <c r="D4" s="171"/>
      <c r="E4" s="171"/>
      <c r="F4" s="171"/>
      <c r="G4" s="171"/>
      <c r="H4" s="171"/>
      <c r="I4" s="171"/>
    </row>
    <row r="5" spans="1:9" ht="23.25" customHeight="1" thickBot="1">
      <c r="A5" s="33"/>
      <c r="B5" s="33"/>
      <c r="C5" s="33"/>
      <c r="D5" s="33"/>
      <c r="E5" s="33"/>
      <c r="F5" s="33"/>
      <c r="G5" s="33"/>
      <c r="H5" s="33"/>
      <c r="I5" s="33"/>
    </row>
    <row r="6" spans="1:9" ht="21" customHeight="1" thickBot="1">
      <c r="A6" s="131" t="s">
        <v>190</v>
      </c>
      <c r="F6" s="34" t="s">
        <v>166</v>
      </c>
      <c r="G6" s="179"/>
      <c r="H6" s="180"/>
      <c r="I6" s="181"/>
    </row>
    <row r="7" spans="1:9" ht="30" customHeight="1" thickBot="1">
      <c r="A7" s="152" t="s">
        <v>3</v>
      </c>
      <c r="B7" s="153"/>
      <c r="C7" s="153"/>
      <c r="D7" s="153"/>
      <c r="E7" s="153"/>
      <c r="F7" s="153"/>
      <c r="G7" s="153"/>
      <c r="H7" s="153"/>
      <c r="I7" s="154"/>
    </row>
    <row r="8" spans="1:9" s="35" customFormat="1" ht="18.95" customHeight="1">
      <c r="A8" s="149" t="s">
        <v>165</v>
      </c>
      <c r="B8" s="150"/>
      <c r="C8" s="150"/>
      <c r="D8" s="150"/>
      <c r="E8" s="150"/>
      <c r="F8" s="149" t="s">
        <v>169</v>
      </c>
      <c r="G8" s="150"/>
      <c r="H8" s="150"/>
      <c r="I8" s="151"/>
    </row>
    <row r="9" spans="1:9" s="35" customFormat="1" ht="28.5" customHeight="1" thickBot="1">
      <c r="A9" s="175"/>
      <c r="B9" s="176"/>
      <c r="C9" s="176"/>
      <c r="D9" s="176"/>
      <c r="E9" s="176"/>
      <c r="F9" s="177"/>
      <c r="G9" s="176"/>
      <c r="H9" s="176"/>
      <c r="I9" s="178"/>
    </row>
    <row r="10" spans="1:9" s="35" customFormat="1" ht="18.95" customHeight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</row>
    <row r="11" spans="1:9" s="35" customFormat="1" ht="28.5" customHeight="1" thickBot="1">
      <c r="A11" s="172"/>
      <c r="B11" s="173"/>
      <c r="C11" s="173"/>
      <c r="D11" s="173"/>
      <c r="E11" s="173"/>
      <c r="F11" s="173"/>
      <c r="G11" s="173"/>
      <c r="H11" s="173"/>
      <c r="I11" s="174"/>
    </row>
    <row r="12" spans="1:9" s="35" customFormat="1" ht="18.95" customHeight="1">
      <c r="A12" s="149" t="s">
        <v>5</v>
      </c>
      <c r="B12" s="150"/>
      <c r="C12" s="150"/>
      <c r="D12" s="150"/>
      <c r="E12" s="151"/>
      <c r="F12" s="149" t="s">
        <v>170</v>
      </c>
      <c r="G12" s="150"/>
      <c r="H12" s="150"/>
      <c r="I12" s="151"/>
    </row>
    <row r="13" spans="1:9" s="35" customFormat="1" ht="108.75" customHeight="1" thickBot="1">
      <c r="A13" s="182"/>
      <c r="B13" s="183"/>
      <c r="C13" s="183"/>
      <c r="D13" s="183"/>
      <c r="E13" s="183"/>
      <c r="F13" s="175"/>
      <c r="G13" s="176"/>
      <c r="H13" s="176"/>
      <c r="I13" s="176"/>
    </row>
    <row r="14" spans="1:9" s="35" customFormat="1" ht="18.95" customHeight="1">
      <c r="A14" s="155" t="s">
        <v>193</v>
      </c>
      <c r="B14" s="156"/>
      <c r="C14" s="156"/>
      <c r="D14" s="156"/>
      <c r="E14" s="156"/>
      <c r="F14" s="156"/>
      <c r="G14" s="156"/>
      <c r="H14" s="156"/>
      <c r="I14" s="157"/>
    </row>
    <row r="15" spans="1:9" s="35" customFormat="1" ht="48.75" customHeight="1" thickBot="1">
      <c r="A15" s="146"/>
      <c r="B15" s="147"/>
      <c r="C15" s="147"/>
      <c r="D15" s="147"/>
      <c r="E15" s="147"/>
      <c r="F15" s="147"/>
      <c r="G15" s="147"/>
      <c r="H15" s="147"/>
      <c r="I15" s="148"/>
    </row>
    <row r="16" spans="1:9" s="35" customFormat="1" ht="18.95" customHeight="1">
      <c r="A16" s="149" t="s">
        <v>6</v>
      </c>
      <c r="B16" s="150"/>
      <c r="C16" s="150"/>
      <c r="D16" s="150"/>
      <c r="E16" s="150"/>
      <c r="F16" s="150"/>
      <c r="G16" s="150"/>
      <c r="H16" s="150"/>
      <c r="I16" s="151"/>
    </row>
    <row r="17" spans="1:9" ht="26.25" customHeight="1" thickBot="1">
      <c r="A17" s="168"/>
      <c r="B17" s="169"/>
      <c r="C17" s="169"/>
      <c r="D17" s="169"/>
      <c r="E17" s="169"/>
      <c r="F17" s="169"/>
      <c r="G17" s="169"/>
      <c r="H17" s="169"/>
      <c r="I17" s="170"/>
    </row>
    <row r="18" spans="1:9" ht="32.1" customHeight="1" thickBot="1">
      <c r="A18" s="152" t="s">
        <v>7</v>
      </c>
      <c r="B18" s="153"/>
      <c r="C18" s="153"/>
      <c r="D18" s="153"/>
      <c r="E18" s="153"/>
      <c r="F18" s="153"/>
      <c r="G18" s="153"/>
      <c r="H18" s="153"/>
      <c r="I18" s="154"/>
    </row>
    <row r="19" spans="1:9" s="35" customFormat="1" ht="16.5">
      <c r="A19" s="149" t="s">
        <v>8</v>
      </c>
      <c r="B19" s="150"/>
      <c r="C19" s="150"/>
      <c r="D19" s="150"/>
      <c r="E19" s="150"/>
      <c r="F19" s="150"/>
      <c r="G19" s="150"/>
      <c r="H19" s="150"/>
      <c r="I19" s="151"/>
    </row>
    <row r="20" spans="1:9" s="35" customFormat="1" ht="70.5" customHeight="1" thickBot="1">
      <c r="A20" s="146"/>
      <c r="B20" s="147"/>
      <c r="C20" s="147"/>
      <c r="D20" s="147"/>
      <c r="E20" s="147"/>
      <c r="F20" s="147"/>
      <c r="G20" s="147"/>
      <c r="H20" s="147"/>
      <c r="I20" s="148"/>
    </row>
    <row r="21" spans="1:9" s="35" customFormat="1" ht="16.5">
      <c r="A21" s="149" t="s">
        <v>9</v>
      </c>
      <c r="B21" s="150"/>
      <c r="C21" s="150"/>
      <c r="D21" s="150"/>
      <c r="E21" s="150"/>
      <c r="F21" s="150"/>
      <c r="G21" s="150"/>
      <c r="H21" s="150"/>
      <c r="I21" s="151"/>
    </row>
    <row r="22" spans="1:9" s="35" customFormat="1" ht="105" customHeight="1" thickBot="1">
      <c r="A22" s="146"/>
      <c r="B22" s="147"/>
      <c r="C22" s="147"/>
      <c r="D22" s="147"/>
      <c r="E22" s="147"/>
      <c r="F22" s="147"/>
      <c r="G22" s="147"/>
      <c r="H22" s="147"/>
      <c r="I22" s="148"/>
    </row>
    <row r="23" spans="1:9" s="35" customFormat="1" ht="16.5">
      <c r="A23" s="149" t="s">
        <v>10</v>
      </c>
      <c r="B23" s="150"/>
      <c r="C23" s="150"/>
      <c r="D23" s="150"/>
      <c r="E23" s="150"/>
      <c r="F23" s="150"/>
      <c r="G23" s="150"/>
      <c r="H23" s="150"/>
      <c r="I23" s="151"/>
    </row>
    <row r="24" spans="1:9" s="35" customFormat="1" ht="70.5" customHeight="1" thickBot="1">
      <c r="A24" s="146"/>
      <c r="B24" s="147"/>
      <c r="C24" s="147"/>
      <c r="D24" s="147"/>
      <c r="E24" s="147"/>
      <c r="F24" s="147"/>
      <c r="G24" s="147"/>
      <c r="H24" s="147"/>
      <c r="I24" s="148"/>
    </row>
    <row r="25" spans="1:9" ht="32.1" customHeight="1" thickBot="1">
      <c r="A25" s="152" t="s">
        <v>12</v>
      </c>
      <c r="B25" s="153"/>
      <c r="C25" s="153"/>
      <c r="D25" s="153"/>
      <c r="E25" s="153"/>
      <c r="F25" s="153"/>
      <c r="G25" s="153"/>
      <c r="H25" s="153"/>
      <c r="I25" s="154"/>
    </row>
    <row r="26" spans="1:9" s="35" customFormat="1" ht="16.5">
      <c r="A26" s="149" t="s">
        <v>164</v>
      </c>
      <c r="B26" s="150"/>
      <c r="C26" s="150"/>
      <c r="D26" s="150"/>
      <c r="E26" s="150"/>
      <c r="F26" s="150"/>
      <c r="G26" s="150"/>
      <c r="H26" s="150"/>
      <c r="I26" s="151"/>
    </row>
    <row r="27" spans="1:9" s="35" customFormat="1" ht="71.25" customHeight="1" thickBot="1">
      <c r="A27" s="146"/>
      <c r="B27" s="147"/>
      <c r="C27" s="147"/>
      <c r="D27" s="147"/>
      <c r="E27" s="147"/>
      <c r="F27" s="147"/>
      <c r="G27" s="147"/>
      <c r="H27" s="147"/>
      <c r="I27" s="148"/>
    </row>
    <row r="28" spans="1:9" s="35" customFormat="1" ht="16.5">
      <c r="A28" s="149" t="s">
        <v>167</v>
      </c>
      <c r="B28" s="150"/>
      <c r="C28" s="150"/>
      <c r="D28" s="150"/>
      <c r="E28" s="150"/>
      <c r="F28" s="150"/>
      <c r="G28" s="150"/>
      <c r="H28" s="150"/>
      <c r="I28" s="151"/>
    </row>
    <row r="29" spans="1:9" s="35" customFormat="1" ht="48.95" customHeight="1" thickBot="1">
      <c r="A29" s="146"/>
      <c r="B29" s="147"/>
      <c r="C29" s="147"/>
      <c r="D29" s="147"/>
      <c r="E29" s="147"/>
      <c r="F29" s="147"/>
      <c r="G29" s="147"/>
      <c r="H29" s="147"/>
      <c r="I29" s="148"/>
    </row>
    <row r="30" spans="1:9" ht="18.75" thickBot="1">
      <c r="A30" s="152" t="s">
        <v>11</v>
      </c>
      <c r="B30" s="153"/>
      <c r="C30" s="153"/>
      <c r="D30" s="153"/>
      <c r="E30" s="153"/>
      <c r="F30" s="153"/>
      <c r="G30" s="153"/>
      <c r="H30" s="153"/>
      <c r="I30" s="154"/>
    </row>
    <row r="31" spans="1:9" s="35" customFormat="1" ht="16.5">
      <c r="A31" s="149" t="s">
        <v>161</v>
      </c>
      <c r="B31" s="150"/>
      <c r="C31" s="150"/>
      <c r="D31" s="150"/>
      <c r="E31" s="150"/>
      <c r="F31" s="150"/>
      <c r="G31" s="150"/>
      <c r="H31" s="150"/>
      <c r="I31" s="151"/>
    </row>
    <row r="32" spans="1:9" s="35" customFormat="1" ht="73.5" customHeight="1" thickBot="1">
      <c r="A32" s="146"/>
      <c r="B32" s="147"/>
      <c r="C32" s="147"/>
      <c r="D32" s="147"/>
      <c r="E32" s="147"/>
      <c r="F32" s="147"/>
      <c r="G32" s="147"/>
      <c r="H32" s="147"/>
      <c r="I32" s="148"/>
    </row>
    <row r="33" spans="1:9" s="35" customFormat="1" ht="17.25" thickBot="1">
      <c r="A33" s="164" t="s">
        <v>162</v>
      </c>
      <c r="B33" s="165"/>
      <c r="C33" s="165"/>
      <c r="D33" s="165"/>
      <c r="E33" s="165"/>
      <c r="F33" s="165"/>
      <c r="G33" s="165"/>
      <c r="H33" s="165"/>
      <c r="I33" s="166"/>
    </row>
    <row r="34" spans="1:9" s="35" customFormat="1" ht="17.25" thickBot="1">
      <c r="A34" s="36" t="s">
        <v>53</v>
      </c>
      <c r="B34" s="143">
        <f>'Inversión inicial'!G31</f>
        <v>0</v>
      </c>
      <c r="C34" s="144"/>
      <c r="D34" s="144"/>
      <c r="E34" s="159" t="s">
        <v>189</v>
      </c>
      <c r="F34" s="159"/>
      <c r="G34" s="161"/>
      <c r="H34" s="161"/>
      <c r="I34" s="161"/>
    </row>
    <row r="35" spans="1:9" s="35" customFormat="1" ht="33.75" customHeight="1" thickBot="1">
      <c r="A35" s="37" t="s">
        <v>168</v>
      </c>
      <c r="B35" s="145"/>
      <c r="C35" s="145"/>
      <c r="D35" s="145"/>
      <c r="E35" s="159"/>
      <c r="F35" s="159"/>
      <c r="G35" s="162"/>
      <c r="H35" s="162"/>
      <c r="I35" s="162"/>
    </row>
    <row r="36" spans="1:9" s="35" customFormat="1" ht="22.5" customHeight="1" thickBot="1">
      <c r="A36" s="37" t="s">
        <v>58</v>
      </c>
      <c r="B36" s="145"/>
      <c r="C36" s="145"/>
      <c r="D36" s="145"/>
      <c r="E36" s="159"/>
      <c r="F36" s="159"/>
      <c r="G36" s="162"/>
      <c r="H36" s="162"/>
      <c r="I36" s="162"/>
    </row>
    <row r="37" spans="1:9" s="35" customFormat="1" ht="17.25" thickBot="1">
      <c r="A37" s="37" t="s">
        <v>163</v>
      </c>
      <c r="B37" s="158"/>
      <c r="C37" s="158"/>
      <c r="D37" s="158"/>
      <c r="E37" s="160"/>
      <c r="F37" s="160"/>
      <c r="G37" s="163"/>
      <c r="H37" s="163"/>
      <c r="I37" s="163"/>
    </row>
    <row r="38" spans="1:9"/>
  </sheetData>
  <mergeCells count="42">
    <mergeCell ref="C3:G3"/>
    <mergeCell ref="A16:I16"/>
    <mergeCell ref="A17:I17"/>
    <mergeCell ref="A4:I4"/>
    <mergeCell ref="A7:I7"/>
    <mergeCell ref="A10:I10"/>
    <mergeCell ref="A11:I11"/>
    <mergeCell ref="A9:E9"/>
    <mergeCell ref="A8:E8"/>
    <mergeCell ref="F8:I8"/>
    <mergeCell ref="F9:I9"/>
    <mergeCell ref="G6:I6"/>
    <mergeCell ref="A13:E13"/>
    <mergeCell ref="A12:E12"/>
    <mergeCell ref="F12:I12"/>
    <mergeCell ref="F13:I13"/>
    <mergeCell ref="A14:I14"/>
    <mergeCell ref="B37:D37"/>
    <mergeCell ref="E34:F37"/>
    <mergeCell ref="G34:I37"/>
    <mergeCell ref="A33:I33"/>
    <mergeCell ref="A25:I25"/>
    <mergeCell ref="A26:I26"/>
    <mergeCell ref="A27:I27"/>
    <mergeCell ref="A28:I28"/>
    <mergeCell ref="A32:I32"/>
    <mergeCell ref="A1:I1"/>
    <mergeCell ref="A2:I2"/>
    <mergeCell ref="B34:D34"/>
    <mergeCell ref="B35:D35"/>
    <mergeCell ref="B36:D36"/>
    <mergeCell ref="A29:I29"/>
    <mergeCell ref="A20:I20"/>
    <mergeCell ref="A21:I21"/>
    <mergeCell ref="A18:I18"/>
    <mergeCell ref="A19:I19"/>
    <mergeCell ref="A22:I22"/>
    <mergeCell ref="A23:I23"/>
    <mergeCell ref="A24:I24"/>
    <mergeCell ref="A30:I30"/>
    <mergeCell ref="A31:I31"/>
    <mergeCell ref="A15:I15"/>
  </mergeCells>
  <dataValidations count="1">
    <dataValidation type="list" allowBlank="1" showInputMessage="1" showErrorMessage="1" sqref="F9">
      <formula1>"FÍSICA,MORAL"</formula1>
    </dataValidation>
  </dataValidations>
  <printOptions horizontalCentered="1"/>
  <pageMargins left="0.51181102362204722" right="0.11811023622047245" top="0.35433070866141736" bottom="0.35433070866141736" header="0.31496062992125984" footer="0.31496062992125984"/>
  <pageSetup scale="60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J26"/>
  <sheetViews>
    <sheetView showGridLines="0" view="pageBreakPreview" zoomScale="60" zoomScaleNormal="85" workbookViewId="0">
      <selection activeCell="C6" sqref="C6:F6"/>
    </sheetView>
  </sheetViews>
  <sheetFormatPr baseColWidth="10" defaultColWidth="0" defaultRowHeight="15" zeroHeight="1"/>
  <cols>
    <col min="1" max="1" width="5.375" style="32" customWidth="1"/>
    <col min="2" max="2" width="33.875" style="32" customWidth="1"/>
    <col min="3" max="3" width="15.625" style="44" customWidth="1"/>
    <col min="4" max="4" width="15.625" style="32" customWidth="1"/>
    <col min="5" max="5" width="17" style="32" customWidth="1"/>
    <col min="6" max="8" width="17.875" style="32" customWidth="1"/>
    <col min="9" max="9" width="15.875" style="32" customWidth="1"/>
    <col min="10" max="10" width="0" style="32" hidden="1" customWidth="1"/>
    <col min="11" max="16384" width="10.875" style="32" hidden="1"/>
  </cols>
  <sheetData>
    <row r="1" spans="1:9" ht="20.25">
      <c r="A1" s="141"/>
      <c r="B1" s="141"/>
      <c r="C1" s="141"/>
      <c r="D1" s="141"/>
      <c r="E1" s="141"/>
      <c r="F1" s="141"/>
      <c r="G1" s="141"/>
      <c r="H1" s="141"/>
      <c r="I1" s="141"/>
    </row>
    <row r="2" spans="1:9" ht="23.25">
      <c r="A2" s="142" t="s">
        <v>182</v>
      </c>
      <c r="B2" s="142"/>
      <c r="C2" s="142"/>
      <c r="D2" s="142"/>
      <c r="E2" s="142"/>
      <c r="F2" s="142"/>
      <c r="G2" s="142"/>
      <c r="H2" s="142"/>
      <c r="I2" s="142"/>
    </row>
    <row r="3" spans="1:9">
      <c r="C3" s="32"/>
    </row>
    <row r="4" spans="1:9" ht="20.25">
      <c r="A4" s="167" t="s">
        <v>0</v>
      </c>
      <c r="B4" s="167"/>
      <c r="C4" s="167"/>
      <c r="D4" s="167"/>
      <c r="E4" s="167"/>
      <c r="F4" s="167"/>
      <c r="G4" s="167"/>
      <c r="H4" s="167"/>
      <c r="I4" s="167"/>
    </row>
    <row r="5" spans="1:9" ht="17.45" customHeight="1">
      <c r="C5" s="32"/>
      <c r="H5" s="187" t="s">
        <v>191</v>
      </c>
      <c r="I5" s="187"/>
    </row>
    <row r="6" spans="1:9" s="40" customFormat="1" ht="27.95" customHeight="1">
      <c r="B6" s="41" t="s">
        <v>178</v>
      </c>
      <c r="C6" s="186" t="str">
        <f>IF(Datos!A9="","",Datos!A9)</f>
        <v/>
      </c>
      <c r="D6" s="186"/>
      <c r="E6" s="186"/>
      <c r="F6" s="186"/>
    </row>
    <row r="7" spans="1:9"/>
    <row r="8" spans="1:9" ht="18.75" thickBot="1">
      <c r="A8" s="184" t="s">
        <v>18</v>
      </c>
      <c r="B8" s="185"/>
      <c r="C8" s="185"/>
      <c r="D8" s="185"/>
      <c r="E8" s="185"/>
      <c r="F8" s="185"/>
      <c r="G8" s="185"/>
      <c r="H8" s="185"/>
      <c r="I8" s="185"/>
    </row>
    <row r="9" spans="1:9" s="47" customFormat="1" ht="68.25" customHeight="1" thickBot="1">
      <c r="A9" s="53"/>
      <c r="B9" s="53" t="s">
        <v>13</v>
      </c>
      <c r="C9" s="54" t="s">
        <v>14</v>
      </c>
      <c r="D9" s="53" t="s">
        <v>186</v>
      </c>
      <c r="E9" s="53" t="s">
        <v>15</v>
      </c>
      <c r="F9" s="53" t="s">
        <v>89</v>
      </c>
      <c r="G9" s="53" t="s">
        <v>16</v>
      </c>
      <c r="H9" s="53" t="s">
        <v>187</v>
      </c>
      <c r="I9" s="53" t="s">
        <v>188</v>
      </c>
    </row>
    <row r="10" spans="1:9" ht="16.5" thickBot="1">
      <c r="A10" s="45">
        <v>1</v>
      </c>
      <c r="B10" s="119"/>
      <c r="C10" s="120"/>
      <c r="D10" s="120"/>
      <c r="E10" s="121"/>
      <c r="F10" s="46">
        <f>C10*E10</f>
        <v>0</v>
      </c>
      <c r="G10" s="46">
        <f>D10*E10</f>
        <v>0</v>
      </c>
      <c r="H10" s="46">
        <f>G10-F10</f>
        <v>0</v>
      </c>
      <c r="I10" s="48"/>
    </row>
    <row r="11" spans="1:9" ht="16.5" thickBot="1">
      <c r="A11" s="45">
        <v>2</v>
      </c>
      <c r="B11" s="119"/>
      <c r="C11" s="120"/>
      <c r="D11" s="120"/>
      <c r="E11" s="121"/>
      <c r="F11" s="46">
        <f t="shared" ref="F11:F24" si="0">C11*E11</f>
        <v>0</v>
      </c>
      <c r="G11" s="46">
        <f t="shared" ref="G11:G24" si="1">D11*E11</f>
        <v>0</v>
      </c>
      <c r="H11" s="46">
        <f t="shared" ref="H11:H24" si="2">G11-F11</f>
        <v>0</v>
      </c>
      <c r="I11" s="48"/>
    </row>
    <row r="12" spans="1:9" ht="16.5" thickBot="1">
      <c r="A12" s="45">
        <v>3</v>
      </c>
      <c r="B12" s="119"/>
      <c r="C12" s="120"/>
      <c r="D12" s="120"/>
      <c r="E12" s="121"/>
      <c r="F12" s="46">
        <f t="shared" si="0"/>
        <v>0</v>
      </c>
      <c r="G12" s="46">
        <f t="shared" si="1"/>
        <v>0</v>
      </c>
      <c r="H12" s="46">
        <f t="shared" si="2"/>
        <v>0</v>
      </c>
      <c r="I12" s="48"/>
    </row>
    <row r="13" spans="1:9" ht="16.5" thickBot="1">
      <c r="A13" s="45">
        <v>4</v>
      </c>
      <c r="B13" s="122"/>
      <c r="C13" s="120"/>
      <c r="D13" s="120"/>
      <c r="E13" s="121"/>
      <c r="F13" s="46">
        <f t="shared" si="0"/>
        <v>0</v>
      </c>
      <c r="G13" s="46">
        <f t="shared" si="1"/>
        <v>0</v>
      </c>
      <c r="H13" s="46">
        <f t="shared" si="2"/>
        <v>0</v>
      </c>
      <c r="I13" s="48"/>
    </row>
    <row r="14" spans="1:9" ht="16.5" thickBot="1">
      <c r="A14" s="45">
        <v>5</v>
      </c>
      <c r="B14" s="122"/>
      <c r="C14" s="120"/>
      <c r="D14" s="120"/>
      <c r="E14" s="121"/>
      <c r="F14" s="46">
        <f t="shared" si="0"/>
        <v>0</v>
      </c>
      <c r="G14" s="46">
        <f t="shared" si="1"/>
        <v>0</v>
      </c>
      <c r="H14" s="46">
        <f t="shared" si="2"/>
        <v>0</v>
      </c>
      <c r="I14" s="48"/>
    </row>
    <row r="15" spans="1:9" ht="16.5" thickBot="1">
      <c r="A15" s="45">
        <v>6</v>
      </c>
      <c r="B15" s="122"/>
      <c r="C15" s="120"/>
      <c r="D15" s="120"/>
      <c r="E15" s="121"/>
      <c r="F15" s="46">
        <f t="shared" si="0"/>
        <v>0</v>
      </c>
      <c r="G15" s="46">
        <f t="shared" si="1"/>
        <v>0</v>
      </c>
      <c r="H15" s="46">
        <f t="shared" si="2"/>
        <v>0</v>
      </c>
      <c r="I15" s="48"/>
    </row>
    <row r="16" spans="1:9" ht="16.5" thickBot="1">
      <c r="A16" s="45">
        <v>7</v>
      </c>
      <c r="B16" s="122"/>
      <c r="C16" s="120"/>
      <c r="D16" s="120"/>
      <c r="E16" s="121"/>
      <c r="F16" s="46">
        <f t="shared" si="0"/>
        <v>0</v>
      </c>
      <c r="G16" s="46">
        <f t="shared" si="1"/>
        <v>0</v>
      </c>
      <c r="H16" s="46">
        <f t="shared" si="2"/>
        <v>0</v>
      </c>
      <c r="I16" s="48"/>
    </row>
    <row r="17" spans="1:9" ht="16.5" thickBot="1">
      <c r="A17" s="45">
        <v>8</v>
      </c>
      <c r="B17" s="122"/>
      <c r="C17" s="120"/>
      <c r="D17" s="120"/>
      <c r="E17" s="121"/>
      <c r="F17" s="46">
        <f t="shared" si="0"/>
        <v>0</v>
      </c>
      <c r="G17" s="46">
        <f t="shared" si="1"/>
        <v>0</v>
      </c>
      <c r="H17" s="46">
        <f t="shared" si="2"/>
        <v>0</v>
      </c>
      <c r="I17" s="48"/>
    </row>
    <row r="18" spans="1:9" ht="16.5" thickBot="1">
      <c r="A18" s="45">
        <v>9</v>
      </c>
      <c r="B18" s="122"/>
      <c r="C18" s="120"/>
      <c r="D18" s="120"/>
      <c r="E18" s="121"/>
      <c r="F18" s="46">
        <f t="shared" si="0"/>
        <v>0</v>
      </c>
      <c r="G18" s="46">
        <f t="shared" si="1"/>
        <v>0</v>
      </c>
      <c r="H18" s="46">
        <f t="shared" si="2"/>
        <v>0</v>
      </c>
      <c r="I18" s="48"/>
    </row>
    <row r="19" spans="1:9" ht="16.5" thickBot="1">
      <c r="A19" s="45">
        <v>10</v>
      </c>
      <c r="B19" s="122"/>
      <c r="C19" s="120"/>
      <c r="D19" s="120"/>
      <c r="E19" s="121"/>
      <c r="F19" s="46">
        <f t="shared" si="0"/>
        <v>0</v>
      </c>
      <c r="G19" s="46">
        <f t="shared" si="1"/>
        <v>0</v>
      </c>
      <c r="H19" s="46">
        <f t="shared" si="2"/>
        <v>0</v>
      </c>
      <c r="I19" s="48"/>
    </row>
    <row r="20" spans="1:9" ht="16.5" thickBot="1">
      <c r="A20" s="45">
        <v>11</v>
      </c>
      <c r="B20" s="122"/>
      <c r="C20" s="120"/>
      <c r="D20" s="120"/>
      <c r="E20" s="121"/>
      <c r="F20" s="46">
        <f t="shared" si="0"/>
        <v>0</v>
      </c>
      <c r="G20" s="46">
        <f t="shared" si="1"/>
        <v>0</v>
      </c>
      <c r="H20" s="46">
        <f t="shared" si="2"/>
        <v>0</v>
      </c>
      <c r="I20" s="48"/>
    </row>
    <row r="21" spans="1:9" ht="16.5" thickBot="1">
      <c r="A21" s="45">
        <v>12</v>
      </c>
      <c r="B21" s="122"/>
      <c r="C21" s="120"/>
      <c r="D21" s="120"/>
      <c r="E21" s="121"/>
      <c r="F21" s="46">
        <f t="shared" si="0"/>
        <v>0</v>
      </c>
      <c r="G21" s="46">
        <f t="shared" si="1"/>
        <v>0</v>
      </c>
      <c r="H21" s="46">
        <f t="shared" si="2"/>
        <v>0</v>
      </c>
      <c r="I21" s="48"/>
    </row>
    <row r="22" spans="1:9" ht="16.5" thickBot="1">
      <c r="A22" s="45">
        <v>13</v>
      </c>
      <c r="B22" s="122"/>
      <c r="C22" s="120"/>
      <c r="D22" s="120"/>
      <c r="E22" s="121"/>
      <c r="F22" s="46">
        <f t="shared" si="0"/>
        <v>0</v>
      </c>
      <c r="G22" s="46">
        <f t="shared" si="1"/>
        <v>0</v>
      </c>
      <c r="H22" s="46">
        <f t="shared" si="2"/>
        <v>0</v>
      </c>
      <c r="I22" s="48"/>
    </row>
    <row r="23" spans="1:9" ht="16.5" thickBot="1">
      <c r="A23" s="45">
        <v>14</v>
      </c>
      <c r="B23" s="122"/>
      <c r="C23" s="120"/>
      <c r="D23" s="120"/>
      <c r="E23" s="121"/>
      <c r="F23" s="46">
        <f t="shared" si="0"/>
        <v>0</v>
      </c>
      <c r="G23" s="46">
        <f t="shared" si="1"/>
        <v>0</v>
      </c>
      <c r="H23" s="46">
        <f t="shared" si="2"/>
        <v>0</v>
      </c>
      <c r="I23" s="48"/>
    </row>
    <row r="24" spans="1:9" ht="16.5" thickBot="1">
      <c r="A24" s="45">
        <v>15</v>
      </c>
      <c r="B24" s="122"/>
      <c r="C24" s="120"/>
      <c r="D24" s="120"/>
      <c r="E24" s="121"/>
      <c r="F24" s="46">
        <f t="shared" si="0"/>
        <v>0</v>
      </c>
      <c r="G24" s="46">
        <f t="shared" si="1"/>
        <v>0</v>
      </c>
      <c r="H24" s="46">
        <f t="shared" si="2"/>
        <v>0</v>
      </c>
      <c r="I24" s="48"/>
    </row>
    <row r="25" spans="1:9" ht="15.75">
      <c r="A25" s="45"/>
      <c r="B25" s="49" t="s">
        <v>17</v>
      </c>
      <c r="C25" s="50">
        <f>SUM(C10:C24)</f>
        <v>0</v>
      </c>
      <c r="D25" s="50">
        <f t="shared" ref="D25:E25" si="3">SUM(D10:D24)</f>
        <v>0</v>
      </c>
      <c r="E25" s="51">
        <f t="shared" si="3"/>
        <v>0</v>
      </c>
      <c r="F25" s="50">
        <f>SUM(F10:F24)</f>
        <v>0</v>
      </c>
      <c r="G25" s="50">
        <f t="shared" ref="G25:H25" si="4">SUM(G10:G24)</f>
        <v>0</v>
      </c>
      <c r="H25" s="50">
        <f t="shared" si="4"/>
        <v>0</v>
      </c>
      <c r="I25" s="52"/>
    </row>
    <row r="26" spans="1:9"/>
  </sheetData>
  <mergeCells count="6">
    <mergeCell ref="A1:I1"/>
    <mergeCell ref="A2:I2"/>
    <mergeCell ref="A4:I4"/>
    <mergeCell ref="A8:I8"/>
    <mergeCell ref="C6:F6"/>
    <mergeCell ref="H5:I5"/>
  </mergeCells>
  <dataValidations count="1">
    <dataValidation allowBlank="1" showInputMessage="1" showErrorMessage="1" prompt="Detallar los productos y/o servicios que se venden para obtener las ventas mensuales" sqref="B10"/>
  </dataValidations>
  <pageMargins left="0.70866141732283472" right="0.70866141732283472" top="0.74803149606299213" bottom="0.74803149606299213" header="0.31496062992125984" footer="0.31496062992125984"/>
  <pageSetup scale="71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39"/>
  <sheetViews>
    <sheetView showGridLines="0" view="pageBreakPreview" topLeftCell="B1" zoomScaleNormal="100" zoomScaleSheetLayoutView="100" workbookViewId="0">
      <selection activeCell="B23" sqref="B23:C23"/>
    </sheetView>
  </sheetViews>
  <sheetFormatPr baseColWidth="10" defaultColWidth="0" defaultRowHeight="15" zeroHeight="1"/>
  <cols>
    <col min="1" max="1" width="2.125" style="32" hidden="1" customWidth="1"/>
    <col min="2" max="2" width="31.125" style="32" customWidth="1"/>
    <col min="3" max="3" width="15" style="32" customWidth="1"/>
    <col min="4" max="4" width="26" style="32" customWidth="1"/>
    <col min="5" max="5" width="19" style="32" customWidth="1"/>
    <col min="6" max="11" width="0" style="32" hidden="1" customWidth="1"/>
    <col min="12" max="16384" width="10.875" style="32" hidden="1"/>
  </cols>
  <sheetData>
    <row r="1" spans="2:11" ht="20.25">
      <c r="B1" s="141"/>
      <c r="C1" s="141"/>
      <c r="D1" s="141"/>
      <c r="E1" s="141"/>
      <c r="F1" s="38"/>
      <c r="G1" s="38"/>
      <c r="H1" s="38"/>
      <c r="I1" s="38"/>
      <c r="J1" s="38"/>
      <c r="K1" s="38"/>
    </row>
    <row r="2" spans="2:11" ht="23.25">
      <c r="B2" s="142" t="s">
        <v>192</v>
      </c>
      <c r="C2" s="142"/>
      <c r="D2" s="142"/>
      <c r="E2" s="142"/>
      <c r="F2" s="39"/>
      <c r="G2" s="39"/>
      <c r="H2" s="39"/>
      <c r="I2" s="39"/>
      <c r="J2" s="39"/>
      <c r="K2" s="39"/>
    </row>
    <row r="3" spans="2:11" ht="18.95" customHeight="1" thickBot="1"/>
    <row r="4" spans="2:11" ht="21" thickBot="1">
      <c r="B4" s="167" t="s">
        <v>171</v>
      </c>
      <c r="C4" s="167"/>
      <c r="D4" s="167"/>
      <c r="E4" s="167"/>
      <c r="F4" s="55"/>
      <c r="G4" s="55"/>
      <c r="H4" s="55"/>
      <c r="I4" s="55"/>
      <c r="J4" s="55"/>
      <c r="K4" s="56"/>
    </row>
    <row r="5" spans="2:11" ht="19.5" customHeight="1">
      <c r="E5" s="133" t="s">
        <v>191</v>
      </c>
    </row>
    <row r="6" spans="2:11" ht="24" customHeight="1">
      <c r="B6" s="41" t="s">
        <v>178</v>
      </c>
      <c r="C6" s="186" t="str">
        <f>IF(Datos!A9="","",Datos!A9)</f>
        <v/>
      </c>
      <c r="D6" s="186"/>
      <c r="E6" s="186"/>
      <c r="F6" s="64"/>
      <c r="G6" s="64"/>
    </row>
    <row r="7" spans="2:11" ht="9.75" customHeight="1"/>
    <row r="8" spans="2:11" ht="20.100000000000001" customHeight="1" thickBot="1">
      <c r="B8" s="184" t="s">
        <v>41</v>
      </c>
      <c r="C8" s="185"/>
      <c r="D8" s="185"/>
      <c r="E8" s="185"/>
    </row>
    <row r="9" spans="2:11" ht="15.75">
      <c r="B9" s="45" t="s">
        <v>19</v>
      </c>
      <c r="C9" s="45"/>
      <c r="D9" s="45" t="s">
        <v>20</v>
      </c>
      <c r="E9" s="45" t="s">
        <v>39</v>
      </c>
    </row>
    <row r="10" spans="2:11" ht="16.5" thickBot="1">
      <c r="B10" s="57" t="s">
        <v>38</v>
      </c>
      <c r="C10" s="58"/>
      <c r="D10" s="58"/>
      <c r="E10" s="59">
        <f>SUM(D11:D16)</f>
        <v>0</v>
      </c>
    </row>
    <row r="11" spans="2:11" ht="15.75" thickBot="1">
      <c r="B11" s="188" t="s">
        <v>177</v>
      </c>
      <c r="C11" s="189"/>
      <c r="D11" s="132">
        <v>0</v>
      </c>
      <c r="E11" s="130"/>
    </row>
    <row r="12" spans="2:11" ht="15.75" thickBot="1">
      <c r="B12" s="188" t="s">
        <v>172</v>
      </c>
      <c r="C12" s="189"/>
      <c r="D12" s="132">
        <v>0</v>
      </c>
      <c r="E12" s="130"/>
    </row>
    <row r="13" spans="2:11" ht="15.75" thickBot="1">
      <c r="B13" s="188" t="s">
        <v>173</v>
      </c>
      <c r="C13" s="189"/>
      <c r="D13" s="132">
        <v>0</v>
      </c>
      <c r="E13" s="130"/>
    </row>
    <row r="14" spans="2:11" ht="15.75" thickBot="1">
      <c r="B14" s="188" t="s">
        <v>174</v>
      </c>
      <c r="C14" s="189"/>
      <c r="D14" s="132">
        <v>0</v>
      </c>
      <c r="E14" s="130"/>
    </row>
    <row r="15" spans="2:11" ht="15.75" thickBot="1">
      <c r="B15" s="188" t="s">
        <v>175</v>
      </c>
      <c r="C15" s="189"/>
      <c r="D15" s="132">
        <v>0</v>
      </c>
      <c r="E15" s="130"/>
    </row>
    <row r="16" spans="2:11" ht="15.75" thickBot="1">
      <c r="B16" s="188" t="s">
        <v>176</v>
      </c>
      <c r="C16" s="189"/>
      <c r="D16" s="132">
        <v>0</v>
      </c>
      <c r="E16" s="130"/>
    </row>
    <row r="17" spans="2:5" ht="16.5" thickBot="1">
      <c r="B17" s="57" t="s">
        <v>42</v>
      </c>
      <c r="C17" s="58"/>
      <c r="D17" s="58"/>
      <c r="E17" s="59">
        <f>SUM(D18:D35)</f>
        <v>0</v>
      </c>
    </row>
    <row r="18" spans="2:5" ht="15.75" thickBot="1">
      <c r="B18" s="188" t="s">
        <v>22</v>
      </c>
      <c r="C18" s="189"/>
      <c r="D18" s="132">
        <v>0</v>
      </c>
      <c r="E18" s="130"/>
    </row>
    <row r="19" spans="2:5" ht="15.75" thickBot="1">
      <c r="B19" s="188" t="s">
        <v>23</v>
      </c>
      <c r="C19" s="189"/>
      <c r="D19" s="132">
        <v>0</v>
      </c>
      <c r="E19" s="130"/>
    </row>
    <row r="20" spans="2:5" ht="15.75" thickBot="1">
      <c r="B20" s="188" t="s">
        <v>24</v>
      </c>
      <c r="C20" s="189"/>
      <c r="D20" s="132">
        <v>0</v>
      </c>
      <c r="E20" s="130"/>
    </row>
    <row r="21" spans="2:5" ht="15.75" thickBot="1">
      <c r="B21" s="188" t="s">
        <v>25</v>
      </c>
      <c r="C21" s="189"/>
      <c r="D21" s="132">
        <v>0</v>
      </c>
      <c r="E21" s="130"/>
    </row>
    <row r="22" spans="2:5" ht="15.75" thickBot="1">
      <c r="B22" s="188" t="s">
        <v>40</v>
      </c>
      <c r="C22" s="189"/>
      <c r="D22" s="132">
        <v>0</v>
      </c>
      <c r="E22" s="130"/>
    </row>
    <row r="23" spans="2:5" ht="15.75" thickBot="1">
      <c r="B23" s="188" t="s">
        <v>26</v>
      </c>
      <c r="C23" s="189"/>
      <c r="D23" s="132">
        <v>0</v>
      </c>
      <c r="E23" s="130"/>
    </row>
    <row r="24" spans="2:5" ht="15.75" thickBot="1">
      <c r="B24" s="188" t="s">
        <v>27</v>
      </c>
      <c r="C24" s="189"/>
      <c r="D24" s="132">
        <v>0</v>
      </c>
      <c r="E24" s="130"/>
    </row>
    <row r="25" spans="2:5" ht="15.75" thickBot="1">
      <c r="B25" s="188" t="s">
        <v>28</v>
      </c>
      <c r="C25" s="189"/>
      <c r="D25" s="132">
        <v>0</v>
      </c>
      <c r="E25" s="130"/>
    </row>
    <row r="26" spans="2:5" ht="15.75" thickBot="1">
      <c r="B26" s="188" t="s">
        <v>29</v>
      </c>
      <c r="C26" s="189"/>
      <c r="D26" s="132">
        <v>0</v>
      </c>
      <c r="E26" s="130"/>
    </row>
    <row r="27" spans="2:5" ht="15.75" thickBot="1">
      <c r="B27" s="188" t="s">
        <v>30</v>
      </c>
      <c r="C27" s="189"/>
      <c r="D27" s="132">
        <v>0</v>
      </c>
      <c r="E27" s="130"/>
    </row>
    <row r="28" spans="2:5" ht="15.75" thickBot="1">
      <c r="B28" s="188" t="s">
        <v>31</v>
      </c>
      <c r="C28" s="189"/>
      <c r="D28" s="132">
        <v>0</v>
      </c>
      <c r="E28" s="130"/>
    </row>
    <row r="29" spans="2:5" ht="15.75" thickBot="1">
      <c r="B29" s="188" t="s">
        <v>181</v>
      </c>
      <c r="C29" s="189"/>
      <c r="D29" s="132">
        <v>0</v>
      </c>
      <c r="E29" s="130"/>
    </row>
    <row r="30" spans="2:5" ht="15.75" thickBot="1">
      <c r="B30" s="192" t="s">
        <v>180</v>
      </c>
      <c r="C30" s="193"/>
      <c r="D30" s="132">
        <v>0</v>
      </c>
      <c r="E30" s="130"/>
    </row>
    <row r="31" spans="2:5" ht="15.75" thickBot="1">
      <c r="B31" s="192" t="s">
        <v>180</v>
      </c>
      <c r="C31" s="193"/>
      <c r="D31" s="123">
        <v>0</v>
      </c>
      <c r="E31" s="130"/>
    </row>
    <row r="32" spans="2:5" ht="15.75" thickBot="1">
      <c r="B32" s="190" t="s">
        <v>32</v>
      </c>
      <c r="C32" s="191"/>
      <c r="D32" s="118">
        <f>SUM(D12:D16)/12</f>
        <v>0</v>
      </c>
      <c r="E32" s="130"/>
    </row>
    <row r="33" spans="2:5" ht="15.75" thickBot="1">
      <c r="B33" s="190" t="s">
        <v>92</v>
      </c>
      <c r="C33" s="191"/>
      <c r="D33" s="118">
        <f>E10*0.37</f>
        <v>0</v>
      </c>
      <c r="E33" s="130"/>
    </row>
    <row r="34" spans="2:5" ht="15.75" thickBot="1">
      <c r="B34" s="190" t="s">
        <v>33</v>
      </c>
      <c r="C34" s="191"/>
      <c r="D34" s="118">
        <f>E10*0.05</f>
        <v>0</v>
      </c>
      <c r="E34" s="130"/>
    </row>
    <row r="35" spans="2:5" ht="15.75" thickBot="1">
      <c r="B35" s="190" t="s">
        <v>34</v>
      </c>
      <c r="C35" s="191"/>
      <c r="D35" s="118">
        <f>'Estado de resultados'!C15</f>
        <v>0</v>
      </c>
      <c r="E35" s="130"/>
    </row>
    <row r="36" spans="2:5" ht="16.5" thickBot="1">
      <c r="B36" s="57" t="s">
        <v>36</v>
      </c>
      <c r="C36" s="58"/>
      <c r="D36" s="58"/>
      <c r="E36" s="59">
        <f>SUM(D37:D55)</f>
        <v>0</v>
      </c>
    </row>
    <row r="37" spans="2:5" ht="15.75" thickBot="1">
      <c r="B37" s="60" t="s">
        <v>43</v>
      </c>
      <c r="C37" s="60"/>
      <c r="D37" s="61">
        <f>Flujo!D38</f>
        <v>0</v>
      </c>
      <c r="E37" s="130"/>
    </row>
    <row r="38" spans="2:5" ht="24.95" customHeight="1">
      <c r="B38" s="62" t="s">
        <v>37</v>
      </c>
      <c r="C38" s="62"/>
      <c r="D38" s="62"/>
      <c r="E38" s="63">
        <f>SUM(E10:E37)</f>
        <v>0</v>
      </c>
    </row>
    <row r="39" spans="2:5"/>
  </sheetData>
  <mergeCells count="29">
    <mergeCell ref="B32:C32"/>
    <mergeCell ref="B33:C33"/>
    <mergeCell ref="B34:C34"/>
    <mergeCell ref="B35:C35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6:C16"/>
    <mergeCell ref="B18:C18"/>
    <mergeCell ref="B19:C19"/>
    <mergeCell ref="B20:C20"/>
    <mergeCell ref="B21:C21"/>
    <mergeCell ref="B11:C11"/>
    <mergeCell ref="B12:C12"/>
    <mergeCell ref="B13:C13"/>
    <mergeCell ref="B14:C14"/>
    <mergeCell ref="B15:C15"/>
    <mergeCell ref="B2:E2"/>
    <mergeCell ref="B4:E4"/>
    <mergeCell ref="B8:E8"/>
    <mergeCell ref="B1:E1"/>
    <mergeCell ref="C6:E6"/>
  </mergeCells>
  <pageMargins left="0.7" right="0.7" top="0.75" bottom="0.75" header="0.3" footer="0.3"/>
  <pageSetup scale="84" orientation="portrait" horizontalDpi="4294967294" verticalDpi="4294967294" r:id="rId1"/>
  <colBreaks count="1" manualBreakCount="1">
    <brk id="5" max="1048575" man="1"/>
  </colBreaks>
  <ignoredErrors>
    <ignoredError sqref="D3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J47"/>
  <sheetViews>
    <sheetView showGridLines="0" tabSelected="1" view="pageBreakPreview" topLeftCell="B1" zoomScale="60" zoomScaleNormal="160" workbookViewId="0">
      <selection activeCell="F9" sqref="F9"/>
    </sheetView>
  </sheetViews>
  <sheetFormatPr baseColWidth="10" defaultColWidth="0" defaultRowHeight="15" zeroHeight="1"/>
  <cols>
    <col min="1" max="1" width="4.625" style="32" hidden="1" customWidth="1"/>
    <col min="2" max="2" width="38.625" style="32" customWidth="1"/>
    <col min="3" max="4" width="19.125" style="32" customWidth="1"/>
    <col min="5" max="5" width="20.375" style="32" customWidth="1"/>
    <col min="6" max="6" width="20" style="32" customWidth="1"/>
    <col min="7" max="7" width="20.5" style="32" customWidth="1"/>
    <col min="8" max="8" width="7.625" style="32" hidden="1" customWidth="1"/>
    <col min="9" max="10" width="0" style="32" hidden="1" customWidth="1"/>
    <col min="11" max="16384" width="11" style="32" hidden="1"/>
  </cols>
  <sheetData>
    <row r="1" spans="2:10" ht="20.25">
      <c r="B1" s="141"/>
      <c r="C1" s="141"/>
      <c r="D1" s="141"/>
      <c r="E1" s="141"/>
      <c r="F1" s="141"/>
      <c r="G1" s="141"/>
      <c r="H1" s="38"/>
      <c r="I1" s="38"/>
      <c r="J1" s="38"/>
    </row>
    <row r="2" spans="2:10" ht="23.25">
      <c r="B2" s="142" t="s">
        <v>182</v>
      </c>
      <c r="C2" s="142"/>
      <c r="D2" s="142"/>
      <c r="E2" s="142"/>
      <c r="F2" s="142"/>
      <c r="G2" s="142"/>
      <c r="H2" s="39"/>
      <c r="I2" s="39"/>
      <c r="J2" s="39"/>
    </row>
    <row r="3" spans="2:10"/>
    <row r="4" spans="2:10" ht="20.25">
      <c r="B4" s="167" t="s">
        <v>0</v>
      </c>
      <c r="C4" s="167"/>
      <c r="D4" s="167"/>
      <c r="E4" s="167"/>
      <c r="F4" s="167"/>
      <c r="G4" s="167"/>
    </row>
    <row r="5" spans="2:10" ht="29.25" customHeight="1">
      <c r="F5" s="187" t="s">
        <v>191</v>
      </c>
      <c r="G5" s="187"/>
    </row>
    <row r="6" spans="2:10" s="40" customFormat="1" ht="26.25" customHeight="1">
      <c r="B6" s="41" t="s">
        <v>179</v>
      </c>
      <c r="C6" s="194" t="str">
        <f>IF(Datos!A9="","",Datos!A9)</f>
        <v/>
      </c>
      <c r="D6" s="194"/>
      <c r="E6" s="194"/>
      <c r="F6" s="194"/>
    </row>
    <row r="7" spans="2:10" ht="19.5" customHeight="1">
      <c r="B7" s="92" t="s">
        <v>185</v>
      </c>
    </row>
    <row r="8" spans="2:10" ht="18.75" thickBot="1">
      <c r="B8" s="184" t="s">
        <v>47</v>
      </c>
      <c r="C8" s="185"/>
      <c r="D8" s="185"/>
      <c r="E8" s="185"/>
      <c r="F8" s="185"/>
      <c r="G8" s="185"/>
    </row>
    <row r="9" spans="2:10" ht="32.25" thickBot="1">
      <c r="B9" s="42" t="s">
        <v>19</v>
      </c>
      <c r="C9" s="42" t="s">
        <v>48</v>
      </c>
      <c r="D9" s="42" t="s">
        <v>195</v>
      </c>
      <c r="E9" s="42" t="s">
        <v>49</v>
      </c>
      <c r="F9" s="42" t="s">
        <v>44</v>
      </c>
      <c r="G9" s="42" t="s">
        <v>45</v>
      </c>
    </row>
    <row r="10" spans="2:10" s="40" customFormat="1" ht="24" customHeight="1" thickBot="1">
      <c r="B10" s="202" t="s">
        <v>50</v>
      </c>
      <c r="C10" s="203"/>
      <c r="D10" s="204"/>
      <c r="E10" s="134">
        <f>SUM(E11:E12)</f>
        <v>0</v>
      </c>
      <c r="F10" s="134">
        <f>SUM(F11:F12)</f>
        <v>0</v>
      </c>
      <c r="G10" s="134">
        <f>SUM(G11:G12)</f>
        <v>0</v>
      </c>
    </row>
    <row r="11" spans="2:10" s="40" customFormat="1" ht="15.95" customHeight="1" thickBot="1">
      <c r="B11" s="124"/>
      <c r="C11" s="125"/>
      <c r="D11" s="126"/>
      <c r="E11" s="135">
        <f>D11</f>
        <v>0</v>
      </c>
      <c r="F11" s="135">
        <f>D11</f>
        <v>0</v>
      </c>
      <c r="G11" s="136">
        <f>E11-F11</f>
        <v>0</v>
      </c>
    </row>
    <row r="12" spans="2:10" s="40" customFormat="1" ht="15.95" customHeight="1" thickBot="1">
      <c r="B12" s="127"/>
      <c r="C12" s="128"/>
      <c r="D12" s="129"/>
      <c r="E12" s="135">
        <f>D12</f>
        <v>0</v>
      </c>
      <c r="F12" s="135">
        <f t="shared" ref="F12:F18" si="0">D12</f>
        <v>0</v>
      </c>
      <c r="G12" s="136">
        <f>E12-F12</f>
        <v>0</v>
      </c>
    </row>
    <row r="13" spans="2:10" s="40" customFormat="1" ht="15.95" customHeight="1" thickBot="1">
      <c r="B13" s="127"/>
      <c r="C13" s="128"/>
      <c r="D13" s="129"/>
      <c r="E13" s="135">
        <f t="shared" ref="E13:E18" si="1">D13</f>
        <v>0</v>
      </c>
      <c r="F13" s="135">
        <f t="shared" si="0"/>
        <v>0</v>
      </c>
      <c r="G13" s="136">
        <f t="shared" ref="G13:G18" si="2">E13-F13</f>
        <v>0</v>
      </c>
    </row>
    <row r="14" spans="2:10" s="40" customFormat="1" ht="15.95" customHeight="1" thickBot="1">
      <c r="B14" s="127"/>
      <c r="C14" s="128"/>
      <c r="D14" s="129"/>
      <c r="E14" s="135">
        <f t="shared" si="1"/>
        <v>0</v>
      </c>
      <c r="F14" s="135">
        <f t="shared" si="0"/>
        <v>0</v>
      </c>
      <c r="G14" s="136">
        <f t="shared" si="2"/>
        <v>0</v>
      </c>
    </row>
    <row r="15" spans="2:10" s="40" customFormat="1" ht="15.95" customHeight="1" thickBot="1">
      <c r="B15" s="127"/>
      <c r="C15" s="128"/>
      <c r="D15" s="129"/>
      <c r="E15" s="135">
        <f t="shared" si="1"/>
        <v>0</v>
      </c>
      <c r="F15" s="135">
        <f t="shared" ref="F15:F17" si="3">D15</f>
        <v>0</v>
      </c>
      <c r="G15" s="136">
        <f t="shared" ref="G15:G17" si="4">E15-F15</f>
        <v>0</v>
      </c>
    </row>
    <row r="16" spans="2:10" s="40" customFormat="1" ht="15.95" customHeight="1" thickBot="1">
      <c r="B16" s="127"/>
      <c r="C16" s="128"/>
      <c r="D16" s="129"/>
      <c r="E16" s="135">
        <f t="shared" si="1"/>
        <v>0</v>
      </c>
      <c r="F16" s="135">
        <f t="shared" si="3"/>
        <v>0</v>
      </c>
      <c r="G16" s="136">
        <f t="shared" si="4"/>
        <v>0</v>
      </c>
    </row>
    <row r="17" spans="2:7" s="40" customFormat="1" ht="15.95" customHeight="1" thickBot="1">
      <c r="B17" s="127"/>
      <c r="C17" s="128"/>
      <c r="D17" s="129"/>
      <c r="E17" s="135">
        <f t="shared" si="1"/>
        <v>0</v>
      </c>
      <c r="F17" s="135">
        <f t="shared" si="3"/>
        <v>0</v>
      </c>
      <c r="G17" s="136">
        <f t="shared" si="4"/>
        <v>0</v>
      </c>
    </row>
    <row r="18" spans="2:7" s="40" customFormat="1" ht="15.95" customHeight="1" thickBot="1">
      <c r="B18" s="127"/>
      <c r="C18" s="128"/>
      <c r="D18" s="129"/>
      <c r="E18" s="135">
        <f t="shared" si="1"/>
        <v>0</v>
      </c>
      <c r="F18" s="135">
        <f t="shared" si="0"/>
        <v>0</v>
      </c>
      <c r="G18" s="136">
        <f t="shared" si="2"/>
        <v>0</v>
      </c>
    </row>
    <row r="19" spans="2:7" s="139" customFormat="1" ht="15.75" customHeight="1" thickBot="1">
      <c r="B19" s="140"/>
      <c r="C19" s="140"/>
      <c r="D19" s="140"/>
    </row>
    <row r="20" spans="2:7" s="40" customFormat="1" ht="24" customHeight="1" thickBot="1">
      <c r="B20" s="205" t="s">
        <v>46</v>
      </c>
      <c r="C20" s="206"/>
      <c r="D20" s="207"/>
      <c r="E20" s="134">
        <f>SUM(E21:E30)</f>
        <v>0</v>
      </c>
      <c r="F20" s="134">
        <f t="shared" ref="F20:G20" si="5">SUM(F21:F30)</f>
        <v>0</v>
      </c>
      <c r="G20" s="134">
        <f t="shared" si="5"/>
        <v>0</v>
      </c>
    </row>
    <row r="21" spans="2:7" ht="15.95" customHeight="1" thickBot="1">
      <c r="B21" s="124"/>
      <c r="C21" s="125"/>
      <c r="D21" s="126"/>
      <c r="E21" s="135">
        <f>C21*D21</f>
        <v>0</v>
      </c>
      <c r="F21" s="136">
        <f>D21</f>
        <v>0</v>
      </c>
      <c r="G21" s="136">
        <f>E21-F21</f>
        <v>0</v>
      </c>
    </row>
    <row r="22" spans="2:7" ht="16.5" thickBot="1">
      <c r="B22" s="124"/>
      <c r="C22" s="125"/>
      <c r="D22" s="126"/>
      <c r="E22" s="135">
        <f t="shared" ref="E22:E30" si="6">C22*D22</f>
        <v>0</v>
      </c>
      <c r="F22" s="136">
        <f>D22</f>
        <v>0</v>
      </c>
      <c r="G22" s="136">
        <f t="shared" ref="G22:G30" si="7">E22-F22</f>
        <v>0</v>
      </c>
    </row>
    <row r="23" spans="2:7" ht="16.5" thickBot="1">
      <c r="B23" s="124"/>
      <c r="C23" s="125"/>
      <c r="D23" s="126"/>
      <c r="E23" s="135">
        <f t="shared" si="6"/>
        <v>0</v>
      </c>
      <c r="F23" s="136">
        <f>D23</f>
        <v>0</v>
      </c>
      <c r="G23" s="136">
        <f t="shared" si="7"/>
        <v>0</v>
      </c>
    </row>
    <row r="24" spans="2:7" ht="16.5" thickBot="1">
      <c r="B24" s="124"/>
      <c r="C24" s="125"/>
      <c r="D24" s="126"/>
      <c r="E24" s="135">
        <f t="shared" si="6"/>
        <v>0</v>
      </c>
      <c r="F24" s="136">
        <f>D24</f>
        <v>0</v>
      </c>
      <c r="G24" s="136">
        <f t="shared" si="7"/>
        <v>0</v>
      </c>
    </row>
    <row r="25" spans="2:7" ht="16.5" thickBot="1">
      <c r="B25" s="124"/>
      <c r="C25" s="125"/>
      <c r="D25" s="126"/>
      <c r="E25" s="135">
        <f t="shared" si="6"/>
        <v>0</v>
      </c>
      <c r="F25" s="136"/>
      <c r="G25" s="136">
        <f t="shared" si="7"/>
        <v>0</v>
      </c>
    </row>
    <row r="26" spans="2:7" ht="16.5" thickBot="1">
      <c r="B26" s="124"/>
      <c r="C26" s="125"/>
      <c r="D26" s="126"/>
      <c r="E26" s="135">
        <f t="shared" si="6"/>
        <v>0</v>
      </c>
      <c r="F26" s="136"/>
      <c r="G26" s="136">
        <f t="shared" si="7"/>
        <v>0</v>
      </c>
    </row>
    <row r="27" spans="2:7" ht="16.5" thickBot="1">
      <c r="B27" s="124"/>
      <c r="C27" s="125"/>
      <c r="D27" s="126"/>
      <c r="E27" s="135">
        <f t="shared" si="6"/>
        <v>0</v>
      </c>
      <c r="F27" s="136"/>
      <c r="G27" s="136">
        <f t="shared" si="7"/>
        <v>0</v>
      </c>
    </row>
    <row r="28" spans="2:7" ht="16.5" thickBot="1">
      <c r="B28" s="124"/>
      <c r="C28" s="125"/>
      <c r="D28" s="126"/>
      <c r="E28" s="135">
        <f t="shared" si="6"/>
        <v>0</v>
      </c>
      <c r="F28" s="136"/>
      <c r="G28" s="136">
        <f t="shared" si="7"/>
        <v>0</v>
      </c>
    </row>
    <row r="29" spans="2:7" ht="16.5" thickBot="1">
      <c r="B29" s="124"/>
      <c r="C29" s="125"/>
      <c r="D29" s="126"/>
      <c r="E29" s="135">
        <f t="shared" si="6"/>
        <v>0</v>
      </c>
      <c r="F29" s="136"/>
      <c r="G29" s="136">
        <f t="shared" si="7"/>
        <v>0</v>
      </c>
    </row>
    <row r="30" spans="2:7" ht="16.5" thickBot="1">
      <c r="B30" s="124"/>
      <c r="C30" s="125"/>
      <c r="D30" s="126"/>
      <c r="E30" s="135">
        <f t="shared" si="6"/>
        <v>0</v>
      </c>
      <c r="F30" s="136"/>
      <c r="G30" s="136">
        <f t="shared" si="7"/>
        <v>0</v>
      </c>
    </row>
    <row r="31" spans="2:7" ht="30" customHeight="1" thickBot="1">
      <c r="B31" s="200" t="s">
        <v>51</v>
      </c>
      <c r="C31" s="201"/>
      <c r="D31" s="201"/>
      <c r="E31" s="137">
        <f>E10+E20</f>
        <v>0</v>
      </c>
      <c r="F31" s="137">
        <f t="shared" ref="F31:G31" si="8">F10+F20</f>
        <v>0</v>
      </c>
      <c r="G31" s="137">
        <f t="shared" si="8"/>
        <v>0</v>
      </c>
    </row>
    <row r="32" spans="2:7" ht="30" customHeight="1">
      <c r="B32" s="43"/>
      <c r="C32" s="43"/>
      <c r="D32" s="43"/>
      <c r="E32" s="43"/>
      <c r="F32" s="138" t="s">
        <v>194</v>
      </c>
      <c r="G32" s="138" t="s">
        <v>194</v>
      </c>
    </row>
    <row r="33" spans="6:9" ht="15.75" thickBot="1"/>
    <row r="34" spans="6:9" ht="15.75" thickBot="1">
      <c r="F34" s="198" t="s">
        <v>162</v>
      </c>
      <c r="G34" s="199"/>
    </row>
    <row r="35" spans="6:9" ht="25.5" customHeight="1" thickBot="1">
      <c r="F35" s="117" t="s">
        <v>168</v>
      </c>
      <c r="G35" s="195"/>
      <c r="H35" s="196"/>
      <c r="I35" s="197"/>
    </row>
    <row r="36" spans="6:9" ht="21.75" customHeight="1" thickBot="1">
      <c r="F36" s="117" t="s">
        <v>58</v>
      </c>
      <c r="G36" s="195"/>
      <c r="H36" s="196"/>
      <c r="I36" s="197"/>
    </row>
    <row r="37" spans="6:9" ht="21" customHeight="1"/>
    <row r="38" spans="6:9"/>
    <row r="39" spans="6:9"/>
    <row r="40" spans="6:9"/>
    <row r="41" spans="6:9"/>
    <row r="42" spans="6:9" ht="15" hidden="1" customHeight="1"/>
    <row r="43" spans="6:9" ht="15" hidden="1" customHeight="1"/>
    <row r="44" spans="6:9" ht="15" hidden="1" customHeight="1"/>
    <row r="45" spans="6:9" ht="15" hidden="1" customHeight="1"/>
    <row r="46" spans="6:9" ht="15" hidden="1" customHeight="1"/>
    <row r="47" spans="6:9" ht="15" hidden="1" customHeight="1"/>
  </sheetData>
  <sheetProtection formatCells="0" formatColumns="0" formatRows="0" insertColumns="0" insertRows="0" insertHyperlinks="0" deleteColumns="0" deleteRows="0" sort="0" autoFilter="0" pivotTables="0"/>
  <protectedRanges>
    <protectedRange algorithmName="SHA-512" hashValue="nH0ADd9OFtpTeorVIw0Qai65M68WGnkMMfz19t73dh6HyWzKq9BnQrB64kvqufmeWl2H+wVOzMHB8BmTT9SQ6A==" saltValue="bIyIhQ4QYoDHZk5LEKoygg==" spinCount="100000" sqref="E1:G1048576" name="Rango4"/>
    <protectedRange sqref="E10:G18" name="Rango1"/>
    <protectedRange algorithmName="SHA-512" hashValue="71FR6IN0D1/e+CXwTyWDXYpG1HMao3TQzZw8fScryc8lMAg3dgD39kL+EZ03x5wj3Ac4MzEq6ClEyjd1qMvXSA==" saltValue="Z6c0dlwhcAj/uaEAAvqtcA==" spinCount="100000" sqref="E12:E18" name="CELDAS"/>
    <protectedRange algorithmName="SHA-512" hashValue="Mak4MvMGlJdbc9RJgn4w+sTHjGb8J2RP4wUuJE6wAOZDwAHrv/jI8JrG6A2F3/CLZAuKYeVm+F44kw4vSfurdw==" saltValue="wUORYzp39MxoUhfsba7Dtg==" spinCount="100000" sqref="F11" name="FILA"/>
  </protectedRanges>
  <dataConsolidate/>
  <mergeCells count="12">
    <mergeCell ref="G35:I35"/>
    <mergeCell ref="G36:I36"/>
    <mergeCell ref="F34:G34"/>
    <mergeCell ref="B31:D31"/>
    <mergeCell ref="B10:D10"/>
    <mergeCell ref="B20:D20"/>
    <mergeCell ref="C6:F6"/>
    <mergeCell ref="B1:G1"/>
    <mergeCell ref="B2:G2"/>
    <mergeCell ref="B4:G4"/>
    <mergeCell ref="B8:G8"/>
    <mergeCell ref="F5:G5"/>
  </mergeCells>
  <dataValidations count="2">
    <dataValidation type="list" allowBlank="1" showInputMessage="1" showErrorMessage="1" sqref="G36:I36">
      <formula1>"1,2,3,4,5,6"</formula1>
    </dataValidation>
    <dataValidation type="list" allowBlank="1" showInputMessage="1" showErrorMessage="1" sqref="G35:I35">
      <formula1>"12,24,36,48,60"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65" orientation="landscape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2"/>
  <sheetViews>
    <sheetView showGridLines="0" topLeftCell="A10" zoomScaleNormal="100" zoomScaleSheetLayoutView="100" workbookViewId="0">
      <selection activeCell="E30" sqref="E30"/>
    </sheetView>
  </sheetViews>
  <sheetFormatPr baseColWidth="10" defaultColWidth="11.5" defaultRowHeight="0" customHeight="1" zeroHeight="1"/>
  <cols>
    <col min="1" max="1" width="5.625" style="4" customWidth="1"/>
    <col min="2" max="5" width="20.5" style="5" customWidth="1"/>
    <col min="6" max="6" width="19" style="5" customWidth="1"/>
    <col min="7" max="7" width="17.375" style="4" hidden="1" customWidth="1"/>
    <col min="8" max="8" width="4.5" style="4" hidden="1" customWidth="1"/>
    <col min="9" max="10" width="17.375" style="5" customWidth="1"/>
    <col min="11" max="11" width="18.5" style="5" customWidth="1"/>
    <col min="12" max="13" width="11.5" style="5" customWidth="1"/>
    <col min="14" max="14" width="16.5" style="5" customWidth="1"/>
    <col min="15" max="16" width="14.125" style="5" customWidth="1"/>
    <col min="17" max="16384" width="11.5" style="5"/>
  </cols>
  <sheetData>
    <row r="1" spans="1:17" ht="20.100000000000001" customHeight="1">
      <c r="A1" s="208" t="s">
        <v>183</v>
      </c>
      <c r="B1" s="208"/>
      <c r="C1" s="208"/>
      <c r="D1" s="208"/>
      <c r="E1" s="208"/>
      <c r="F1" s="208"/>
    </row>
    <row r="2" spans="1:17" ht="20.100000000000001" customHeight="1">
      <c r="A2" s="209" t="s">
        <v>182</v>
      </c>
      <c r="B2" s="209"/>
      <c r="C2" s="209"/>
      <c r="D2" s="209"/>
      <c r="E2" s="209"/>
      <c r="F2" s="209"/>
    </row>
    <row r="3" spans="1:17" ht="20.100000000000001" customHeight="1">
      <c r="A3" s="1"/>
      <c r="B3" s="1"/>
      <c r="C3" s="1"/>
    </row>
    <row r="4" spans="1:17" ht="23.25" customHeight="1">
      <c r="A4" s="210" t="s">
        <v>0</v>
      </c>
      <c r="B4" s="211"/>
      <c r="C4" s="211"/>
      <c r="D4" s="211"/>
      <c r="E4" s="211"/>
      <c r="F4" s="211"/>
    </row>
    <row r="5" spans="1:17" ht="23.25" customHeight="1">
      <c r="A5" s="1"/>
      <c r="B5" s="1"/>
      <c r="C5" s="1"/>
    </row>
    <row r="6" spans="1:17" ht="21.95" customHeight="1" thickBot="1">
      <c r="B6" s="212" t="s">
        <v>52</v>
      </c>
      <c r="C6" s="213"/>
      <c r="D6" s="213"/>
      <c r="E6" s="213"/>
      <c r="F6" s="213"/>
      <c r="G6" s="212"/>
      <c r="H6" s="213"/>
      <c r="I6" s="6"/>
      <c r="J6" s="6"/>
      <c r="K6" s="6"/>
      <c r="L6" s="6"/>
      <c r="M6" s="6"/>
      <c r="N6" s="6"/>
      <c r="O6" s="6"/>
      <c r="P6" s="6"/>
      <c r="Q6" s="6"/>
    </row>
    <row r="7" spans="1:17" s="1" customFormat="1" ht="12.95" customHeight="1" thickBot="1">
      <c r="A7" s="4"/>
    </row>
    <row r="8" spans="1:17" ht="18" thickBot="1">
      <c r="A8" s="7"/>
      <c r="B8" s="3" t="s">
        <v>53</v>
      </c>
      <c r="C8" s="27">
        <f>'Inversión inicial'!G31</f>
        <v>0</v>
      </c>
      <c r="D8" s="8"/>
      <c r="E8" s="29" t="s">
        <v>59</v>
      </c>
      <c r="F8" s="27">
        <f>IFERROR(PMT(C9/12,C10-C11,C8)*-1,0)</f>
        <v>0</v>
      </c>
      <c r="H8" s="9"/>
    </row>
    <row r="9" spans="1:17" ht="18" thickBot="1">
      <c r="A9" s="7"/>
      <c r="B9" s="3" t="s">
        <v>54</v>
      </c>
      <c r="C9" s="28">
        <v>0.06</v>
      </c>
      <c r="D9" s="8" t="s">
        <v>55</v>
      </c>
      <c r="H9" s="9"/>
      <c r="J9" s="10"/>
    </row>
    <row r="10" spans="1:17" ht="18" thickBot="1">
      <c r="A10" s="7"/>
      <c r="B10" s="3" t="s">
        <v>56</v>
      </c>
      <c r="C10" s="25">
        <f>Datos!B35</f>
        <v>0</v>
      </c>
      <c r="D10" s="8" t="s">
        <v>57</v>
      </c>
      <c r="H10" s="9"/>
    </row>
    <row r="11" spans="1:17" ht="18" thickBot="1">
      <c r="A11" s="7"/>
      <c r="B11" s="3" t="s">
        <v>58</v>
      </c>
      <c r="C11" s="26">
        <f>Datos!B36</f>
        <v>0</v>
      </c>
      <c r="D11" s="8" t="str">
        <f>IF(C11=1,"Mes","Meses")</f>
        <v>Meses</v>
      </c>
      <c r="H11" s="9"/>
    </row>
    <row r="12" spans="1:17" ht="12" customHeight="1">
      <c r="A12" s="7"/>
      <c r="C12" s="11"/>
      <c r="H12" s="9"/>
    </row>
    <row r="13" spans="1:17" s="31" customFormat="1" ht="18.95" customHeight="1">
      <c r="A13" s="30" t="s">
        <v>60</v>
      </c>
      <c r="B13" s="30" t="s">
        <v>61</v>
      </c>
      <c r="C13" s="30" t="s">
        <v>62</v>
      </c>
      <c r="D13" s="30" t="s">
        <v>63</v>
      </c>
      <c r="E13" s="30" t="s">
        <v>64</v>
      </c>
      <c r="F13" s="30" t="s">
        <v>65</v>
      </c>
      <c r="G13" s="12"/>
      <c r="H13" s="13"/>
    </row>
    <row r="14" spans="1:17" ht="15" customHeight="1">
      <c r="A14" s="7">
        <v>1</v>
      </c>
      <c r="B14" s="14">
        <f>IF(A14&gt;0,+C8,"")</f>
        <v>0</v>
      </c>
      <c r="C14" s="14">
        <f>IF(A14="",0,IF(A14&lt;=$C$11,0,IF(A14&gt;=$C$10,B14,($F$8-D14))))</f>
        <v>0</v>
      </c>
      <c r="D14" s="14">
        <f t="shared" ref="D14:D73" si="0">IF(A14="","",+B14*$C$9/12)</f>
        <v>0</v>
      </c>
      <c r="E14" s="14">
        <f>IF(A14&gt;0,+B14-C14,"")</f>
        <v>0</v>
      </c>
      <c r="F14" s="14">
        <f>IF(A14&gt;0,+D14+C14,"")</f>
        <v>0</v>
      </c>
      <c r="G14" s="15"/>
      <c r="H14" s="16"/>
      <c r="I14" s="17"/>
      <c r="J14" s="17"/>
      <c r="L14" s="17"/>
      <c r="M14" s="17"/>
    </row>
    <row r="15" spans="1:17" ht="15" customHeight="1">
      <c r="A15" s="7" t="str">
        <f t="shared" ref="A15:A73" si="1">IF(A14&gt;=$C$10,"",A14+1)</f>
        <v/>
      </c>
      <c r="B15" s="14" t="str">
        <f t="shared" ref="B15:B46" si="2">IF(A15="","",+E14)</f>
        <v/>
      </c>
      <c r="C15" s="14" t="str">
        <f t="shared" ref="C15:C46" si="3">IF(A15="","",IF(A15&lt;=$C$11,0,IF(A15&gt;=$C$10,B15,($F$8-D15))))</f>
        <v/>
      </c>
      <c r="D15" s="14" t="str">
        <f t="shared" si="0"/>
        <v/>
      </c>
      <c r="E15" s="14" t="str">
        <f t="shared" ref="E15:E46" si="4">IF(A15="","",+B15-C15)</f>
        <v/>
      </c>
      <c r="F15" s="14" t="str">
        <f t="shared" ref="F15:F46" si="5">IF(A15="","",+D15+C15)</f>
        <v/>
      </c>
      <c r="G15" s="15"/>
      <c r="H15" s="16"/>
      <c r="L15" s="17"/>
      <c r="M15" s="17"/>
    </row>
    <row r="16" spans="1:17" ht="15" customHeight="1">
      <c r="A16" s="7" t="str">
        <f t="shared" si="1"/>
        <v/>
      </c>
      <c r="B16" s="14" t="str">
        <f t="shared" si="2"/>
        <v/>
      </c>
      <c r="C16" s="14" t="str">
        <f t="shared" si="3"/>
        <v/>
      </c>
      <c r="D16" s="14" t="str">
        <f t="shared" si="0"/>
        <v/>
      </c>
      <c r="E16" s="14" t="str">
        <f t="shared" si="4"/>
        <v/>
      </c>
      <c r="F16" s="14" t="str">
        <f t="shared" si="5"/>
        <v/>
      </c>
      <c r="G16" s="15"/>
      <c r="H16" s="16"/>
      <c r="L16" s="17"/>
      <c r="M16" s="17"/>
    </row>
    <row r="17" spans="1:17" ht="15" customHeight="1">
      <c r="A17" s="7" t="str">
        <f t="shared" si="1"/>
        <v/>
      </c>
      <c r="B17" s="14" t="str">
        <f t="shared" si="2"/>
        <v/>
      </c>
      <c r="C17" s="14" t="str">
        <f t="shared" si="3"/>
        <v/>
      </c>
      <c r="D17" s="14" t="str">
        <f t="shared" si="0"/>
        <v/>
      </c>
      <c r="E17" s="14" t="str">
        <f t="shared" si="4"/>
        <v/>
      </c>
      <c r="F17" s="14" t="str">
        <f t="shared" si="5"/>
        <v/>
      </c>
      <c r="G17" s="15"/>
      <c r="H17" s="16"/>
      <c r="L17" s="17"/>
      <c r="M17" s="17"/>
    </row>
    <row r="18" spans="1:17" ht="15" customHeight="1">
      <c r="A18" s="7" t="str">
        <f t="shared" si="1"/>
        <v/>
      </c>
      <c r="B18" s="14" t="str">
        <f t="shared" si="2"/>
        <v/>
      </c>
      <c r="C18" s="14" t="str">
        <f t="shared" si="3"/>
        <v/>
      </c>
      <c r="D18" s="14" t="str">
        <f t="shared" si="0"/>
        <v/>
      </c>
      <c r="E18" s="14" t="str">
        <f t="shared" si="4"/>
        <v/>
      </c>
      <c r="F18" s="14" t="str">
        <f t="shared" si="5"/>
        <v/>
      </c>
      <c r="G18" s="15"/>
      <c r="H18" s="16"/>
      <c r="L18" s="17"/>
      <c r="M18" s="17"/>
    </row>
    <row r="19" spans="1:17" ht="15" customHeight="1">
      <c r="A19" s="7" t="str">
        <f t="shared" si="1"/>
        <v/>
      </c>
      <c r="B19" s="14" t="str">
        <f t="shared" si="2"/>
        <v/>
      </c>
      <c r="C19" s="14" t="str">
        <f t="shared" si="3"/>
        <v/>
      </c>
      <c r="D19" s="14" t="str">
        <f t="shared" si="0"/>
        <v/>
      </c>
      <c r="E19" s="14" t="str">
        <f t="shared" si="4"/>
        <v/>
      </c>
      <c r="F19" s="14" t="str">
        <f t="shared" si="5"/>
        <v/>
      </c>
      <c r="G19" s="15"/>
      <c r="H19" s="16"/>
      <c r="L19" s="17"/>
      <c r="M19" s="17"/>
      <c r="Q19" s="17"/>
    </row>
    <row r="20" spans="1:17" ht="15" customHeight="1">
      <c r="A20" s="7" t="str">
        <f t="shared" si="1"/>
        <v/>
      </c>
      <c r="B20" s="14" t="str">
        <f t="shared" si="2"/>
        <v/>
      </c>
      <c r="C20" s="14" t="str">
        <f t="shared" si="3"/>
        <v/>
      </c>
      <c r="D20" s="14" t="str">
        <f t="shared" si="0"/>
        <v/>
      </c>
      <c r="E20" s="14" t="str">
        <f t="shared" si="4"/>
        <v/>
      </c>
      <c r="F20" s="14" t="str">
        <f t="shared" si="5"/>
        <v/>
      </c>
      <c r="G20" s="15"/>
      <c r="H20" s="16"/>
      <c r="L20" s="17"/>
      <c r="M20" s="17"/>
    </row>
    <row r="21" spans="1:17" ht="15" customHeight="1">
      <c r="A21" s="7" t="str">
        <f t="shared" si="1"/>
        <v/>
      </c>
      <c r="B21" s="14" t="str">
        <f t="shared" si="2"/>
        <v/>
      </c>
      <c r="C21" s="14" t="str">
        <f t="shared" si="3"/>
        <v/>
      </c>
      <c r="D21" s="14" t="str">
        <f t="shared" si="0"/>
        <v/>
      </c>
      <c r="E21" s="14" t="str">
        <f t="shared" si="4"/>
        <v/>
      </c>
      <c r="F21" s="14" t="str">
        <f t="shared" si="5"/>
        <v/>
      </c>
      <c r="G21" s="15"/>
      <c r="H21" s="16"/>
      <c r="L21" s="17"/>
      <c r="M21" s="17"/>
    </row>
    <row r="22" spans="1:17" ht="15" customHeight="1">
      <c r="A22" s="7" t="str">
        <f t="shared" si="1"/>
        <v/>
      </c>
      <c r="B22" s="14" t="str">
        <f t="shared" si="2"/>
        <v/>
      </c>
      <c r="C22" s="14" t="str">
        <f t="shared" si="3"/>
        <v/>
      </c>
      <c r="D22" s="14" t="str">
        <f t="shared" si="0"/>
        <v/>
      </c>
      <c r="E22" s="14" t="str">
        <f t="shared" si="4"/>
        <v/>
      </c>
      <c r="F22" s="14" t="str">
        <f t="shared" si="5"/>
        <v/>
      </c>
      <c r="G22" s="15"/>
      <c r="H22" s="16"/>
      <c r="L22" s="17"/>
      <c r="M22" s="17"/>
    </row>
    <row r="23" spans="1:17" ht="15" customHeight="1">
      <c r="A23" s="7" t="str">
        <f t="shared" si="1"/>
        <v/>
      </c>
      <c r="B23" s="14" t="str">
        <f t="shared" si="2"/>
        <v/>
      </c>
      <c r="C23" s="14" t="str">
        <f t="shared" si="3"/>
        <v/>
      </c>
      <c r="D23" s="14" t="str">
        <f t="shared" si="0"/>
        <v/>
      </c>
      <c r="E23" s="14" t="str">
        <f t="shared" si="4"/>
        <v/>
      </c>
      <c r="F23" s="14" t="str">
        <f t="shared" si="5"/>
        <v/>
      </c>
      <c r="G23" s="15"/>
      <c r="H23" s="16"/>
      <c r="L23" s="17"/>
      <c r="M23" s="17"/>
    </row>
    <row r="24" spans="1:17" ht="15" customHeight="1">
      <c r="A24" s="7" t="str">
        <f t="shared" si="1"/>
        <v/>
      </c>
      <c r="B24" s="14" t="str">
        <f t="shared" si="2"/>
        <v/>
      </c>
      <c r="C24" s="14" t="str">
        <f t="shared" si="3"/>
        <v/>
      </c>
      <c r="D24" s="14" t="str">
        <f t="shared" si="0"/>
        <v/>
      </c>
      <c r="E24" s="14" t="str">
        <f t="shared" si="4"/>
        <v/>
      </c>
      <c r="F24" s="14" t="str">
        <f t="shared" si="5"/>
        <v/>
      </c>
      <c r="G24" s="15"/>
      <c r="H24" s="16"/>
      <c r="L24" s="17"/>
      <c r="M24" s="17"/>
    </row>
    <row r="25" spans="1:17" ht="15" customHeight="1">
      <c r="A25" s="7" t="str">
        <f t="shared" si="1"/>
        <v/>
      </c>
      <c r="B25" s="14" t="str">
        <f t="shared" si="2"/>
        <v/>
      </c>
      <c r="C25" s="14" t="str">
        <f t="shared" si="3"/>
        <v/>
      </c>
      <c r="D25" s="14" t="str">
        <f t="shared" si="0"/>
        <v/>
      </c>
      <c r="E25" s="14" t="str">
        <f t="shared" si="4"/>
        <v/>
      </c>
      <c r="F25" s="14" t="str">
        <f t="shared" si="5"/>
        <v/>
      </c>
      <c r="G25" s="15"/>
      <c r="H25" s="16"/>
      <c r="L25" s="17"/>
      <c r="M25" s="17"/>
    </row>
    <row r="26" spans="1:17" ht="15" customHeight="1">
      <c r="A26" s="7" t="str">
        <f t="shared" si="1"/>
        <v/>
      </c>
      <c r="B26" s="14" t="str">
        <f t="shared" si="2"/>
        <v/>
      </c>
      <c r="C26" s="14" t="str">
        <f t="shared" si="3"/>
        <v/>
      </c>
      <c r="D26" s="14" t="str">
        <f t="shared" si="0"/>
        <v/>
      </c>
      <c r="E26" s="14" t="str">
        <f t="shared" si="4"/>
        <v/>
      </c>
      <c r="F26" s="14" t="str">
        <f t="shared" si="5"/>
        <v/>
      </c>
      <c r="G26" s="15"/>
      <c r="H26" s="16"/>
      <c r="L26" s="17"/>
      <c r="M26" s="17"/>
    </row>
    <row r="27" spans="1:17" ht="15" customHeight="1">
      <c r="A27" s="7" t="str">
        <f t="shared" si="1"/>
        <v/>
      </c>
      <c r="B27" s="14" t="str">
        <f t="shared" si="2"/>
        <v/>
      </c>
      <c r="C27" s="14" t="str">
        <f t="shared" si="3"/>
        <v/>
      </c>
      <c r="D27" s="14" t="str">
        <f t="shared" si="0"/>
        <v/>
      </c>
      <c r="E27" s="14" t="str">
        <f t="shared" si="4"/>
        <v/>
      </c>
      <c r="F27" s="14" t="str">
        <f t="shared" si="5"/>
        <v/>
      </c>
      <c r="G27" s="15"/>
      <c r="H27" s="16"/>
      <c r="L27" s="17"/>
      <c r="M27" s="17"/>
    </row>
    <row r="28" spans="1:17" ht="15" customHeight="1">
      <c r="A28" s="7" t="str">
        <f t="shared" si="1"/>
        <v/>
      </c>
      <c r="B28" s="14" t="str">
        <f t="shared" si="2"/>
        <v/>
      </c>
      <c r="C28" s="14" t="str">
        <f t="shared" si="3"/>
        <v/>
      </c>
      <c r="D28" s="14" t="str">
        <f t="shared" si="0"/>
        <v/>
      </c>
      <c r="E28" s="14" t="str">
        <f t="shared" si="4"/>
        <v/>
      </c>
      <c r="F28" s="14" t="str">
        <f t="shared" si="5"/>
        <v/>
      </c>
      <c r="G28" s="15"/>
      <c r="H28" s="16"/>
      <c r="L28" s="17"/>
      <c r="M28" s="17"/>
    </row>
    <row r="29" spans="1:17" ht="15" customHeight="1">
      <c r="A29" s="7" t="str">
        <f t="shared" si="1"/>
        <v/>
      </c>
      <c r="B29" s="14" t="str">
        <f t="shared" si="2"/>
        <v/>
      </c>
      <c r="C29" s="14" t="str">
        <f t="shared" si="3"/>
        <v/>
      </c>
      <c r="D29" s="14" t="str">
        <f t="shared" si="0"/>
        <v/>
      </c>
      <c r="E29" s="14" t="str">
        <f t="shared" si="4"/>
        <v/>
      </c>
      <c r="F29" s="14" t="str">
        <f t="shared" si="5"/>
        <v/>
      </c>
      <c r="G29" s="15"/>
      <c r="H29" s="16"/>
      <c r="L29" s="17"/>
      <c r="M29" s="17"/>
    </row>
    <row r="30" spans="1:17" ht="15" customHeight="1">
      <c r="A30" s="7" t="str">
        <f t="shared" si="1"/>
        <v/>
      </c>
      <c r="B30" s="14" t="str">
        <f t="shared" si="2"/>
        <v/>
      </c>
      <c r="C30" s="14" t="str">
        <f t="shared" si="3"/>
        <v/>
      </c>
      <c r="D30" s="14" t="str">
        <f t="shared" si="0"/>
        <v/>
      </c>
      <c r="E30" s="14" t="str">
        <f t="shared" si="4"/>
        <v/>
      </c>
      <c r="F30" s="14" t="str">
        <f t="shared" si="5"/>
        <v/>
      </c>
      <c r="G30" s="15"/>
      <c r="H30" s="16"/>
      <c r="L30" s="17"/>
      <c r="M30" s="17"/>
    </row>
    <row r="31" spans="1:17" ht="15" customHeight="1">
      <c r="A31" s="7" t="str">
        <f t="shared" si="1"/>
        <v/>
      </c>
      <c r="B31" s="14" t="str">
        <f t="shared" si="2"/>
        <v/>
      </c>
      <c r="C31" s="14" t="str">
        <f t="shared" si="3"/>
        <v/>
      </c>
      <c r="D31" s="14" t="str">
        <f t="shared" si="0"/>
        <v/>
      </c>
      <c r="E31" s="14" t="str">
        <f t="shared" si="4"/>
        <v/>
      </c>
      <c r="F31" s="14" t="str">
        <f t="shared" si="5"/>
        <v/>
      </c>
      <c r="G31" s="15"/>
      <c r="H31" s="16"/>
      <c r="L31" s="17"/>
      <c r="M31" s="17"/>
    </row>
    <row r="32" spans="1:17" ht="15" customHeight="1">
      <c r="A32" s="7" t="str">
        <f t="shared" si="1"/>
        <v/>
      </c>
      <c r="B32" s="14" t="str">
        <f t="shared" si="2"/>
        <v/>
      </c>
      <c r="C32" s="14" t="str">
        <f t="shared" si="3"/>
        <v/>
      </c>
      <c r="D32" s="14" t="str">
        <f t="shared" si="0"/>
        <v/>
      </c>
      <c r="E32" s="14" t="str">
        <f t="shared" si="4"/>
        <v/>
      </c>
      <c r="F32" s="14" t="str">
        <f t="shared" si="5"/>
        <v/>
      </c>
      <c r="G32" s="15"/>
      <c r="H32" s="16"/>
      <c r="L32" s="17"/>
      <c r="M32" s="17"/>
    </row>
    <row r="33" spans="1:13" ht="15" customHeight="1">
      <c r="A33" s="7" t="str">
        <f t="shared" si="1"/>
        <v/>
      </c>
      <c r="B33" s="14" t="str">
        <f t="shared" si="2"/>
        <v/>
      </c>
      <c r="C33" s="14" t="str">
        <f t="shared" si="3"/>
        <v/>
      </c>
      <c r="D33" s="14" t="str">
        <f t="shared" si="0"/>
        <v/>
      </c>
      <c r="E33" s="14" t="str">
        <f t="shared" si="4"/>
        <v/>
      </c>
      <c r="F33" s="14" t="str">
        <f t="shared" si="5"/>
        <v/>
      </c>
      <c r="G33" s="15"/>
      <c r="H33" s="16"/>
      <c r="L33" s="17"/>
      <c r="M33" s="17"/>
    </row>
    <row r="34" spans="1:13" ht="15" customHeight="1">
      <c r="A34" s="7" t="str">
        <f t="shared" si="1"/>
        <v/>
      </c>
      <c r="B34" s="14" t="str">
        <f t="shared" si="2"/>
        <v/>
      </c>
      <c r="C34" s="14" t="str">
        <f t="shared" si="3"/>
        <v/>
      </c>
      <c r="D34" s="14" t="str">
        <f t="shared" si="0"/>
        <v/>
      </c>
      <c r="E34" s="14" t="str">
        <f t="shared" si="4"/>
        <v/>
      </c>
      <c r="F34" s="14" t="str">
        <f t="shared" si="5"/>
        <v/>
      </c>
      <c r="G34" s="15"/>
      <c r="H34" s="16"/>
      <c r="L34" s="17"/>
      <c r="M34" s="17"/>
    </row>
    <row r="35" spans="1:13" ht="15" customHeight="1">
      <c r="A35" s="7" t="str">
        <f t="shared" si="1"/>
        <v/>
      </c>
      <c r="B35" s="14" t="str">
        <f t="shared" si="2"/>
        <v/>
      </c>
      <c r="C35" s="14" t="str">
        <f t="shared" si="3"/>
        <v/>
      </c>
      <c r="D35" s="14" t="str">
        <f t="shared" si="0"/>
        <v/>
      </c>
      <c r="E35" s="14" t="str">
        <f t="shared" si="4"/>
        <v/>
      </c>
      <c r="F35" s="14" t="str">
        <f t="shared" si="5"/>
        <v/>
      </c>
      <c r="G35" s="15"/>
      <c r="H35" s="16"/>
      <c r="L35" s="17"/>
      <c r="M35" s="17"/>
    </row>
    <row r="36" spans="1:13" ht="15" customHeight="1">
      <c r="A36" s="7" t="str">
        <f t="shared" si="1"/>
        <v/>
      </c>
      <c r="B36" s="14" t="str">
        <f t="shared" si="2"/>
        <v/>
      </c>
      <c r="C36" s="14" t="str">
        <f t="shared" si="3"/>
        <v/>
      </c>
      <c r="D36" s="14" t="str">
        <f t="shared" si="0"/>
        <v/>
      </c>
      <c r="E36" s="14" t="str">
        <f t="shared" si="4"/>
        <v/>
      </c>
      <c r="F36" s="14" t="str">
        <f t="shared" si="5"/>
        <v/>
      </c>
      <c r="G36" s="15"/>
      <c r="H36" s="16"/>
      <c r="L36" s="17"/>
      <c r="M36" s="17"/>
    </row>
    <row r="37" spans="1:13" ht="15" customHeight="1">
      <c r="A37" s="7" t="str">
        <f t="shared" si="1"/>
        <v/>
      </c>
      <c r="B37" s="14" t="str">
        <f t="shared" si="2"/>
        <v/>
      </c>
      <c r="C37" s="14" t="str">
        <f t="shared" si="3"/>
        <v/>
      </c>
      <c r="D37" s="14" t="str">
        <f t="shared" si="0"/>
        <v/>
      </c>
      <c r="E37" s="14" t="str">
        <f t="shared" si="4"/>
        <v/>
      </c>
      <c r="F37" s="14" t="str">
        <f t="shared" si="5"/>
        <v/>
      </c>
      <c r="G37" s="15"/>
      <c r="H37" s="16"/>
      <c r="L37" s="17"/>
      <c r="M37" s="17"/>
    </row>
    <row r="38" spans="1:13" ht="15" customHeight="1">
      <c r="A38" s="7" t="str">
        <f t="shared" si="1"/>
        <v/>
      </c>
      <c r="B38" s="14" t="str">
        <f t="shared" si="2"/>
        <v/>
      </c>
      <c r="C38" s="14" t="str">
        <f t="shared" si="3"/>
        <v/>
      </c>
      <c r="D38" s="14" t="str">
        <f t="shared" si="0"/>
        <v/>
      </c>
      <c r="E38" s="14" t="str">
        <f t="shared" si="4"/>
        <v/>
      </c>
      <c r="F38" s="14" t="str">
        <f t="shared" si="5"/>
        <v/>
      </c>
      <c r="G38" s="15"/>
      <c r="H38" s="16"/>
      <c r="L38" s="17"/>
      <c r="M38" s="17"/>
    </row>
    <row r="39" spans="1:13" ht="15" customHeight="1">
      <c r="A39" s="7" t="str">
        <f t="shared" si="1"/>
        <v/>
      </c>
      <c r="B39" s="14" t="str">
        <f t="shared" si="2"/>
        <v/>
      </c>
      <c r="C39" s="14" t="str">
        <f t="shared" si="3"/>
        <v/>
      </c>
      <c r="D39" s="14" t="str">
        <f t="shared" si="0"/>
        <v/>
      </c>
      <c r="E39" s="14" t="str">
        <f t="shared" si="4"/>
        <v/>
      </c>
      <c r="F39" s="14" t="str">
        <f t="shared" si="5"/>
        <v/>
      </c>
      <c r="G39" s="15"/>
      <c r="H39" s="16"/>
      <c r="L39" s="17"/>
      <c r="M39" s="17"/>
    </row>
    <row r="40" spans="1:13" ht="15" customHeight="1">
      <c r="A40" s="7" t="str">
        <f t="shared" si="1"/>
        <v/>
      </c>
      <c r="B40" s="14" t="str">
        <f t="shared" si="2"/>
        <v/>
      </c>
      <c r="C40" s="14" t="str">
        <f t="shared" si="3"/>
        <v/>
      </c>
      <c r="D40" s="14" t="str">
        <f t="shared" si="0"/>
        <v/>
      </c>
      <c r="E40" s="14" t="str">
        <f t="shared" si="4"/>
        <v/>
      </c>
      <c r="F40" s="14" t="str">
        <f t="shared" si="5"/>
        <v/>
      </c>
      <c r="G40" s="15"/>
      <c r="H40" s="16"/>
      <c r="L40" s="17"/>
      <c r="M40" s="17"/>
    </row>
    <row r="41" spans="1:13" ht="15" customHeight="1">
      <c r="A41" s="7" t="str">
        <f t="shared" si="1"/>
        <v/>
      </c>
      <c r="B41" s="14" t="str">
        <f t="shared" si="2"/>
        <v/>
      </c>
      <c r="C41" s="14" t="str">
        <f t="shared" si="3"/>
        <v/>
      </c>
      <c r="D41" s="14" t="str">
        <f t="shared" si="0"/>
        <v/>
      </c>
      <c r="E41" s="14" t="str">
        <f t="shared" si="4"/>
        <v/>
      </c>
      <c r="F41" s="14" t="str">
        <f t="shared" si="5"/>
        <v/>
      </c>
      <c r="G41" s="15"/>
      <c r="H41" s="16"/>
      <c r="L41" s="17"/>
      <c r="M41" s="17"/>
    </row>
    <row r="42" spans="1:13" ht="15" customHeight="1">
      <c r="A42" s="7" t="str">
        <f t="shared" si="1"/>
        <v/>
      </c>
      <c r="B42" s="14" t="str">
        <f t="shared" si="2"/>
        <v/>
      </c>
      <c r="C42" s="14" t="str">
        <f t="shared" si="3"/>
        <v/>
      </c>
      <c r="D42" s="14" t="str">
        <f t="shared" si="0"/>
        <v/>
      </c>
      <c r="E42" s="14" t="str">
        <f t="shared" si="4"/>
        <v/>
      </c>
      <c r="F42" s="14" t="str">
        <f t="shared" si="5"/>
        <v/>
      </c>
      <c r="G42" s="15"/>
      <c r="H42" s="16"/>
      <c r="L42" s="17"/>
      <c r="M42" s="17"/>
    </row>
    <row r="43" spans="1:13" ht="15" customHeight="1">
      <c r="A43" s="7" t="str">
        <f t="shared" si="1"/>
        <v/>
      </c>
      <c r="B43" s="14" t="str">
        <f t="shared" si="2"/>
        <v/>
      </c>
      <c r="C43" s="14" t="str">
        <f t="shared" si="3"/>
        <v/>
      </c>
      <c r="D43" s="14" t="str">
        <f t="shared" si="0"/>
        <v/>
      </c>
      <c r="E43" s="14" t="str">
        <f t="shared" si="4"/>
        <v/>
      </c>
      <c r="F43" s="14" t="str">
        <f t="shared" si="5"/>
        <v/>
      </c>
      <c r="G43" s="15"/>
      <c r="H43" s="16"/>
      <c r="L43" s="17"/>
      <c r="M43" s="17"/>
    </row>
    <row r="44" spans="1:13" ht="15" customHeight="1">
      <c r="A44" s="7" t="str">
        <f t="shared" si="1"/>
        <v/>
      </c>
      <c r="B44" s="14" t="str">
        <f t="shared" si="2"/>
        <v/>
      </c>
      <c r="C44" s="14" t="str">
        <f t="shared" si="3"/>
        <v/>
      </c>
      <c r="D44" s="14" t="str">
        <f t="shared" si="0"/>
        <v/>
      </c>
      <c r="E44" s="14" t="str">
        <f t="shared" si="4"/>
        <v/>
      </c>
      <c r="F44" s="14" t="str">
        <f t="shared" si="5"/>
        <v/>
      </c>
      <c r="G44" s="15"/>
      <c r="H44" s="16"/>
      <c r="L44" s="17"/>
      <c r="M44" s="17"/>
    </row>
    <row r="45" spans="1:13" ht="15" customHeight="1">
      <c r="A45" s="7" t="str">
        <f t="shared" si="1"/>
        <v/>
      </c>
      <c r="B45" s="14" t="str">
        <f t="shared" si="2"/>
        <v/>
      </c>
      <c r="C45" s="14" t="str">
        <f t="shared" si="3"/>
        <v/>
      </c>
      <c r="D45" s="14" t="str">
        <f t="shared" si="0"/>
        <v/>
      </c>
      <c r="E45" s="14" t="str">
        <f t="shared" si="4"/>
        <v/>
      </c>
      <c r="F45" s="14" t="str">
        <f t="shared" si="5"/>
        <v/>
      </c>
      <c r="G45" s="15"/>
      <c r="H45" s="16"/>
      <c r="L45" s="17"/>
      <c r="M45" s="17"/>
    </row>
    <row r="46" spans="1:13" ht="15" customHeight="1">
      <c r="A46" s="7" t="str">
        <f t="shared" si="1"/>
        <v/>
      </c>
      <c r="B46" s="14" t="str">
        <f t="shared" si="2"/>
        <v/>
      </c>
      <c r="C46" s="14" t="str">
        <f t="shared" si="3"/>
        <v/>
      </c>
      <c r="D46" s="14" t="str">
        <f t="shared" si="0"/>
        <v/>
      </c>
      <c r="E46" s="14" t="str">
        <f t="shared" si="4"/>
        <v/>
      </c>
      <c r="F46" s="14" t="str">
        <f t="shared" si="5"/>
        <v/>
      </c>
      <c r="G46" s="15"/>
      <c r="H46" s="16"/>
      <c r="L46" s="17"/>
      <c r="M46" s="17"/>
    </row>
    <row r="47" spans="1:13" ht="15" customHeight="1">
      <c r="A47" s="7" t="str">
        <f t="shared" si="1"/>
        <v/>
      </c>
      <c r="B47" s="14" t="str">
        <f t="shared" ref="B47:B73" si="6">IF(A47="","",+E46)</f>
        <v/>
      </c>
      <c r="C47" s="14" t="str">
        <f t="shared" ref="C47:C73" si="7">IF(A47="","",IF(A47&lt;=$C$11,0,IF(A47&gt;=$C$10,B47,($F$8-D47))))</f>
        <v/>
      </c>
      <c r="D47" s="14" t="str">
        <f t="shared" si="0"/>
        <v/>
      </c>
      <c r="E47" s="14" t="str">
        <f t="shared" ref="E47:E73" si="8">IF(A47="","",+B47-C47)</f>
        <v/>
      </c>
      <c r="F47" s="14" t="str">
        <f t="shared" ref="F47:F73" si="9">IF(A47="","",+D47+C47)</f>
        <v/>
      </c>
      <c r="G47" s="15"/>
      <c r="H47" s="16"/>
      <c r="L47" s="17"/>
      <c r="M47" s="17"/>
    </row>
    <row r="48" spans="1:13" ht="15" customHeight="1">
      <c r="A48" s="7" t="str">
        <f t="shared" si="1"/>
        <v/>
      </c>
      <c r="B48" s="14" t="str">
        <f t="shared" si="6"/>
        <v/>
      </c>
      <c r="C48" s="14" t="str">
        <f t="shared" si="7"/>
        <v/>
      </c>
      <c r="D48" s="14" t="str">
        <f t="shared" si="0"/>
        <v/>
      </c>
      <c r="E48" s="14" t="str">
        <f t="shared" si="8"/>
        <v/>
      </c>
      <c r="F48" s="14" t="str">
        <f t="shared" si="9"/>
        <v/>
      </c>
      <c r="G48" s="15"/>
      <c r="H48" s="16"/>
      <c r="L48" s="17"/>
      <c r="M48" s="17"/>
    </row>
    <row r="49" spans="1:13" ht="15" customHeight="1">
      <c r="A49" s="7" t="str">
        <f t="shared" si="1"/>
        <v/>
      </c>
      <c r="B49" s="14" t="str">
        <f t="shared" si="6"/>
        <v/>
      </c>
      <c r="C49" s="14" t="str">
        <f t="shared" si="7"/>
        <v/>
      </c>
      <c r="D49" s="14" t="str">
        <f t="shared" si="0"/>
        <v/>
      </c>
      <c r="E49" s="14" t="str">
        <f t="shared" si="8"/>
        <v/>
      </c>
      <c r="F49" s="14" t="str">
        <f t="shared" si="9"/>
        <v/>
      </c>
      <c r="G49" s="15"/>
      <c r="H49" s="16"/>
      <c r="L49" s="17"/>
      <c r="M49" s="17"/>
    </row>
    <row r="50" spans="1:13" ht="15" customHeight="1">
      <c r="A50" s="7" t="str">
        <f t="shared" si="1"/>
        <v/>
      </c>
      <c r="B50" s="14" t="str">
        <f t="shared" si="6"/>
        <v/>
      </c>
      <c r="C50" s="14" t="str">
        <f t="shared" si="7"/>
        <v/>
      </c>
      <c r="D50" s="14" t="str">
        <f t="shared" si="0"/>
        <v/>
      </c>
      <c r="E50" s="14" t="str">
        <f t="shared" si="8"/>
        <v/>
      </c>
      <c r="F50" s="14" t="str">
        <f t="shared" si="9"/>
        <v/>
      </c>
      <c r="G50" s="15"/>
      <c r="H50" s="16"/>
      <c r="L50" s="17"/>
      <c r="M50" s="17"/>
    </row>
    <row r="51" spans="1:13" ht="15" customHeight="1">
      <c r="A51" s="7" t="str">
        <f t="shared" si="1"/>
        <v/>
      </c>
      <c r="B51" s="14" t="str">
        <f t="shared" si="6"/>
        <v/>
      </c>
      <c r="C51" s="14" t="str">
        <f t="shared" si="7"/>
        <v/>
      </c>
      <c r="D51" s="14" t="str">
        <f t="shared" si="0"/>
        <v/>
      </c>
      <c r="E51" s="14" t="str">
        <f t="shared" si="8"/>
        <v/>
      </c>
      <c r="F51" s="14" t="str">
        <f t="shared" si="9"/>
        <v/>
      </c>
      <c r="G51" s="15"/>
      <c r="H51" s="16"/>
      <c r="L51" s="17"/>
      <c r="M51" s="17"/>
    </row>
    <row r="52" spans="1:13" ht="15" customHeight="1">
      <c r="A52" s="7" t="str">
        <f t="shared" si="1"/>
        <v/>
      </c>
      <c r="B52" s="14" t="str">
        <f t="shared" si="6"/>
        <v/>
      </c>
      <c r="C52" s="14" t="str">
        <f t="shared" si="7"/>
        <v/>
      </c>
      <c r="D52" s="14" t="str">
        <f t="shared" si="0"/>
        <v/>
      </c>
      <c r="E52" s="14" t="str">
        <f t="shared" si="8"/>
        <v/>
      </c>
      <c r="F52" s="14" t="str">
        <f t="shared" si="9"/>
        <v/>
      </c>
      <c r="G52" s="15"/>
      <c r="H52" s="16"/>
      <c r="L52" s="17"/>
      <c r="M52" s="17"/>
    </row>
    <row r="53" spans="1:13" ht="15" customHeight="1">
      <c r="A53" s="7" t="str">
        <f t="shared" si="1"/>
        <v/>
      </c>
      <c r="B53" s="14" t="str">
        <f t="shared" si="6"/>
        <v/>
      </c>
      <c r="C53" s="14" t="str">
        <f t="shared" si="7"/>
        <v/>
      </c>
      <c r="D53" s="14" t="str">
        <f t="shared" si="0"/>
        <v/>
      </c>
      <c r="E53" s="14" t="str">
        <f t="shared" si="8"/>
        <v/>
      </c>
      <c r="F53" s="14" t="str">
        <f t="shared" si="9"/>
        <v/>
      </c>
      <c r="G53" s="15"/>
      <c r="H53" s="16"/>
      <c r="L53" s="17"/>
      <c r="M53" s="17"/>
    </row>
    <row r="54" spans="1:13" ht="15" customHeight="1">
      <c r="A54" s="7" t="str">
        <f t="shared" si="1"/>
        <v/>
      </c>
      <c r="B54" s="14" t="str">
        <f t="shared" si="6"/>
        <v/>
      </c>
      <c r="C54" s="14" t="str">
        <f t="shared" si="7"/>
        <v/>
      </c>
      <c r="D54" s="14" t="str">
        <f t="shared" si="0"/>
        <v/>
      </c>
      <c r="E54" s="14" t="str">
        <f t="shared" si="8"/>
        <v/>
      </c>
      <c r="F54" s="14" t="str">
        <f t="shared" si="9"/>
        <v/>
      </c>
      <c r="G54" s="15"/>
      <c r="H54" s="16"/>
      <c r="L54" s="17"/>
      <c r="M54" s="17"/>
    </row>
    <row r="55" spans="1:13" ht="15" customHeight="1">
      <c r="A55" s="7" t="str">
        <f t="shared" si="1"/>
        <v/>
      </c>
      <c r="B55" s="14" t="str">
        <f t="shared" si="6"/>
        <v/>
      </c>
      <c r="C55" s="14" t="str">
        <f t="shared" si="7"/>
        <v/>
      </c>
      <c r="D55" s="14" t="str">
        <f t="shared" si="0"/>
        <v/>
      </c>
      <c r="E55" s="14" t="str">
        <f t="shared" si="8"/>
        <v/>
      </c>
      <c r="F55" s="14" t="str">
        <f t="shared" si="9"/>
        <v/>
      </c>
      <c r="G55" s="15"/>
      <c r="H55" s="16"/>
      <c r="L55" s="17"/>
      <c r="M55" s="17"/>
    </row>
    <row r="56" spans="1:13" ht="15" customHeight="1">
      <c r="A56" s="7" t="str">
        <f t="shared" si="1"/>
        <v/>
      </c>
      <c r="B56" s="14" t="str">
        <f t="shared" si="6"/>
        <v/>
      </c>
      <c r="C56" s="14" t="str">
        <f t="shared" si="7"/>
        <v/>
      </c>
      <c r="D56" s="14" t="str">
        <f t="shared" si="0"/>
        <v/>
      </c>
      <c r="E56" s="14" t="str">
        <f t="shared" si="8"/>
        <v/>
      </c>
      <c r="F56" s="14" t="str">
        <f t="shared" si="9"/>
        <v/>
      </c>
      <c r="G56" s="15"/>
      <c r="H56" s="16"/>
      <c r="L56" s="17"/>
      <c r="M56" s="17"/>
    </row>
    <row r="57" spans="1:13" ht="15" customHeight="1">
      <c r="A57" s="7" t="str">
        <f t="shared" si="1"/>
        <v/>
      </c>
      <c r="B57" s="14" t="str">
        <f t="shared" si="6"/>
        <v/>
      </c>
      <c r="C57" s="14" t="str">
        <f t="shared" si="7"/>
        <v/>
      </c>
      <c r="D57" s="14" t="str">
        <f t="shared" si="0"/>
        <v/>
      </c>
      <c r="E57" s="14" t="str">
        <f t="shared" si="8"/>
        <v/>
      </c>
      <c r="F57" s="14" t="str">
        <f t="shared" si="9"/>
        <v/>
      </c>
      <c r="G57" s="15"/>
      <c r="H57" s="16"/>
      <c r="L57" s="17"/>
      <c r="M57" s="17"/>
    </row>
    <row r="58" spans="1:13" ht="15" customHeight="1">
      <c r="A58" s="7" t="str">
        <f t="shared" si="1"/>
        <v/>
      </c>
      <c r="B58" s="14" t="str">
        <f t="shared" si="6"/>
        <v/>
      </c>
      <c r="C58" s="14" t="str">
        <f t="shared" si="7"/>
        <v/>
      </c>
      <c r="D58" s="14" t="str">
        <f t="shared" si="0"/>
        <v/>
      </c>
      <c r="E58" s="14" t="str">
        <f t="shared" si="8"/>
        <v/>
      </c>
      <c r="F58" s="14" t="str">
        <f t="shared" si="9"/>
        <v/>
      </c>
      <c r="G58" s="15"/>
      <c r="H58" s="16"/>
      <c r="L58" s="17"/>
      <c r="M58" s="17"/>
    </row>
    <row r="59" spans="1:13" ht="15" customHeight="1">
      <c r="A59" s="7" t="str">
        <f t="shared" si="1"/>
        <v/>
      </c>
      <c r="B59" s="14" t="str">
        <f t="shared" si="6"/>
        <v/>
      </c>
      <c r="C59" s="14" t="str">
        <f t="shared" si="7"/>
        <v/>
      </c>
      <c r="D59" s="14" t="str">
        <f t="shared" si="0"/>
        <v/>
      </c>
      <c r="E59" s="14" t="str">
        <f t="shared" si="8"/>
        <v/>
      </c>
      <c r="F59" s="14" t="str">
        <f t="shared" si="9"/>
        <v/>
      </c>
      <c r="G59" s="15"/>
      <c r="H59" s="16"/>
      <c r="L59" s="17"/>
      <c r="M59" s="17"/>
    </row>
    <row r="60" spans="1:13" ht="15" customHeight="1">
      <c r="A60" s="7" t="str">
        <f t="shared" si="1"/>
        <v/>
      </c>
      <c r="B60" s="14" t="str">
        <f t="shared" si="6"/>
        <v/>
      </c>
      <c r="C60" s="14" t="str">
        <f t="shared" si="7"/>
        <v/>
      </c>
      <c r="D60" s="14" t="str">
        <f t="shared" si="0"/>
        <v/>
      </c>
      <c r="E60" s="14" t="str">
        <f t="shared" si="8"/>
        <v/>
      </c>
      <c r="F60" s="14" t="str">
        <f t="shared" si="9"/>
        <v/>
      </c>
      <c r="G60" s="15"/>
      <c r="H60" s="16"/>
      <c r="L60" s="17"/>
      <c r="M60" s="17"/>
    </row>
    <row r="61" spans="1:13" ht="15" customHeight="1">
      <c r="A61" s="7" t="str">
        <f t="shared" si="1"/>
        <v/>
      </c>
      <c r="B61" s="14" t="str">
        <f t="shared" si="6"/>
        <v/>
      </c>
      <c r="C61" s="14" t="str">
        <f t="shared" si="7"/>
        <v/>
      </c>
      <c r="D61" s="14" t="str">
        <f t="shared" si="0"/>
        <v/>
      </c>
      <c r="E61" s="14" t="str">
        <f t="shared" si="8"/>
        <v/>
      </c>
      <c r="F61" s="14" t="str">
        <f t="shared" si="9"/>
        <v/>
      </c>
      <c r="G61" s="15"/>
      <c r="H61" s="16"/>
      <c r="L61" s="17"/>
      <c r="M61" s="17"/>
    </row>
    <row r="62" spans="1:13" ht="15">
      <c r="A62" s="7" t="str">
        <f t="shared" si="1"/>
        <v/>
      </c>
      <c r="B62" s="14" t="str">
        <f t="shared" si="6"/>
        <v/>
      </c>
      <c r="C62" s="14" t="str">
        <f t="shared" si="7"/>
        <v/>
      </c>
      <c r="D62" s="14" t="str">
        <f t="shared" si="0"/>
        <v/>
      </c>
      <c r="E62" s="14" t="str">
        <f t="shared" si="8"/>
        <v/>
      </c>
      <c r="F62" s="14" t="str">
        <f t="shared" si="9"/>
        <v/>
      </c>
      <c r="G62" s="15"/>
      <c r="H62" s="16"/>
      <c r="L62" s="17"/>
      <c r="M62" s="17"/>
    </row>
    <row r="63" spans="1:13" ht="15">
      <c r="A63" s="7" t="str">
        <f t="shared" si="1"/>
        <v/>
      </c>
      <c r="B63" s="14" t="str">
        <f t="shared" si="6"/>
        <v/>
      </c>
      <c r="C63" s="14" t="str">
        <f t="shared" si="7"/>
        <v/>
      </c>
      <c r="D63" s="14" t="str">
        <f t="shared" si="0"/>
        <v/>
      </c>
      <c r="E63" s="14" t="str">
        <f t="shared" si="8"/>
        <v/>
      </c>
      <c r="F63" s="14" t="str">
        <f t="shared" si="9"/>
        <v/>
      </c>
      <c r="G63" s="15"/>
      <c r="H63" s="16"/>
      <c r="L63" s="17"/>
      <c r="M63" s="17"/>
    </row>
    <row r="64" spans="1:13" ht="15">
      <c r="A64" s="7" t="str">
        <f t="shared" si="1"/>
        <v/>
      </c>
      <c r="B64" s="14" t="str">
        <f t="shared" si="6"/>
        <v/>
      </c>
      <c r="C64" s="14" t="str">
        <f t="shared" si="7"/>
        <v/>
      </c>
      <c r="D64" s="14" t="str">
        <f t="shared" si="0"/>
        <v/>
      </c>
      <c r="E64" s="14" t="str">
        <f t="shared" si="8"/>
        <v/>
      </c>
      <c r="F64" s="14" t="str">
        <f t="shared" si="9"/>
        <v/>
      </c>
      <c r="G64" s="15"/>
      <c r="H64" s="16"/>
      <c r="L64" s="17"/>
      <c r="M64" s="17"/>
    </row>
    <row r="65" spans="1:13" ht="15">
      <c r="A65" s="7" t="str">
        <f t="shared" si="1"/>
        <v/>
      </c>
      <c r="B65" s="14" t="str">
        <f t="shared" si="6"/>
        <v/>
      </c>
      <c r="C65" s="14" t="str">
        <f t="shared" si="7"/>
        <v/>
      </c>
      <c r="D65" s="14" t="str">
        <f t="shared" si="0"/>
        <v/>
      </c>
      <c r="E65" s="14" t="str">
        <f t="shared" si="8"/>
        <v/>
      </c>
      <c r="F65" s="14" t="str">
        <f t="shared" si="9"/>
        <v/>
      </c>
      <c r="G65" s="15"/>
      <c r="H65" s="16"/>
      <c r="L65" s="17"/>
      <c r="M65" s="17"/>
    </row>
    <row r="66" spans="1:13" ht="15">
      <c r="A66" s="7" t="str">
        <f t="shared" si="1"/>
        <v/>
      </c>
      <c r="B66" s="14" t="str">
        <f t="shared" si="6"/>
        <v/>
      </c>
      <c r="C66" s="14" t="str">
        <f t="shared" si="7"/>
        <v/>
      </c>
      <c r="D66" s="14" t="str">
        <f t="shared" si="0"/>
        <v/>
      </c>
      <c r="E66" s="14" t="str">
        <f t="shared" si="8"/>
        <v/>
      </c>
      <c r="F66" s="14" t="str">
        <f t="shared" si="9"/>
        <v/>
      </c>
      <c r="G66" s="15"/>
      <c r="H66" s="16"/>
      <c r="L66" s="17"/>
      <c r="M66" s="17"/>
    </row>
    <row r="67" spans="1:13" ht="15">
      <c r="A67" s="7" t="str">
        <f t="shared" si="1"/>
        <v/>
      </c>
      <c r="B67" s="14" t="str">
        <f t="shared" si="6"/>
        <v/>
      </c>
      <c r="C67" s="14" t="str">
        <f t="shared" si="7"/>
        <v/>
      </c>
      <c r="D67" s="14" t="str">
        <f t="shared" si="0"/>
        <v/>
      </c>
      <c r="E67" s="14" t="str">
        <f t="shared" si="8"/>
        <v/>
      </c>
      <c r="F67" s="14" t="str">
        <f t="shared" si="9"/>
        <v/>
      </c>
      <c r="G67" s="15"/>
      <c r="H67" s="16"/>
      <c r="L67" s="17"/>
      <c r="M67" s="17"/>
    </row>
    <row r="68" spans="1:13" ht="15">
      <c r="A68" s="7" t="str">
        <f t="shared" si="1"/>
        <v/>
      </c>
      <c r="B68" s="14" t="str">
        <f t="shared" si="6"/>
        <v/>
      </c>
      <c r="C68" s="14" t="str">
        <f t="shared" si="7"/>
        <v/>
      </c>
      <c r="D68" s="14" t="str">
        <f t="shared" si="0"/>
        <v/>
      </c>
      <c r="E68" s="14" t="str">
        <f t="shared" si="8"/>
        <v/>
      </c>
      <c r="F68" s="14" t="str">
        <f t="shared" si="9"/>
        <v/>
      </c>
      <c r="G68" s="15"/>
      <c r="H68" s="16"/>
      <c r="L68" s="17"/>
      <c r="M68" s="17"/>
    </row>
    <row r="69" spans="1:13" ht="15">
      <c r="A69" s="7" t="str">
        <f t="shared" si="1"/>
        <v/>
      </c>
      <c r="B69" s="14" t="str">
        <f t="shared" si="6"/>
        <v/>
      </c>
      <c r="C69" s="14" t="str">
        <f t="shared" si="7"/>
        <v/>
      </c>
      <c r="D69" s="14" t="str">
        <f t="shared" si="0"/>
        <v/>
      </c>
      <c r="E69" s="14" t="str">
        <f t="shared" si="8"/>
        <v/>
      </c>
      <c r="F69" s="14" t="str">
        <f t="shared" si="9"/>
        <v/>
      </c>
      <c r="G69" s="15"/>
      <c r="H69" s="16"/>
      <c r="L69" s="17"/>
      <c r="M69" s="17"/>
    </row>
    <row r="70" spans="1:13" ht="15">
      <c r="A70" s="7" t="str">
        <f t="shared" si="1"/>
        <v/>
      </c>
      <c r="B70" s="14" t="str">
        <f t="shared" si="6"/>
        <v/>
      </c>
      <c r="C70" s="14" t="str">
        <f t="shared" si="7"/>
        <v/>
      </c>
      <c r="D70" s="14" t="str">
        <f t="shared" si="0"/>
        <v/>
      </c>
      <c r="E70" s="14" t="str">
        <f t="shared" si="8"/>
        <v/>
      </c>
      <c r="F70" s="14" t="str">
        <f t="shared" si="9"/>
        <v/>
      </c>
      <c r="G70" s="15"/>
      <c r="H70" s="16"/>
      <c r="L70" s="17"/>
      <c r="M70" s="17"/>
    </row>
    <row r="71" spans="1:13" ht="15">
      <c r="A71" s="7" t="str">
        <f t="shared" si="1"/>
        <v/>
      </c>
      <c r="B71" s="14" t="str">
        <f t="shared" si="6"/>
        <v/>
      </c>
      <c r="C71" s="14" t="str">
        <f t="shared" si="7"/>
        <v/>
      </c>
      <c r="D71" s="14" t="str">
        <f t="shared" si="0"/>
        <v/>
      </c>
      <c r="E71" s="14" t="str">
        <f t="shared" si="8"/>
        <v/>
      </c>
      <c r="F71" s="14" t="str">
        <f t="shared" si="9"/>
        <v/>
      </c>
      <c r="G71" s="15"/>
      <c r="H71" s="16"/>
      <c r="L71" s="17"/>
      <c r="M71" s="17"/>
    </row>
    <row r="72" spans="1:13" ht="15">
      <c r="A72" s="7" t="str">
        <f t="shared" si="1"/>
        <v/>
      </c>
      <c r="B72" s="14" t="str">
        <f t="shared" si="6"/>
        <v/>
      </c>
      <c r="C72" s="14" t="str">
        <f t="shared" si="7"/>
        <v/>
      </c>
      <c r="D72" s="14" t="str">
        <f t="shared" si="0"/>
        <v/>
      </c>
      <c r="E72" s="14" t="str">
        <f t="shared" si="8"/>
        <v/>
      </c>
      <c r="F72" s="14" t="str">
        <f t="shared" si="9"/>
        <v/>
      </c>
      <c r="G72" s="15"/>
      <c r="H72" s="16"/>
      <c r="L72" s="17"/>
      <c r="M72" s="17"/>
    </row>
    <row r="73" spans="1:13" ht="15.75" thickBot="1">
      <c r="A73" s="18" t="str">
        <f t="shared" si="1"/>
        <v/>
      </c>
      <c r="B73" s="19" t="str">
        <f t="shared" si="6"/>
        <v/>
      </c>
      <c r="C73" s="19" t="str">
        <f t="shared" si="7"/>
        <v/>
      </c>
      <c r="D73" s="19" t="str">
        <f t="shared" si="0"/>
        <v/>
      </c>
      <c r="E73" s="19" t="str">
        <f t="shared" si="8"/>
        <v/>
      </c>
      <c r="F73" s="19" t="str">
        <f t="shared" si="9"/>
        <v/>
      </c>
      <c r="G73" s="20"/>
      <c r="H73" s="21"/>
      <c r="L73" s="17"/>
      <c r="M73" s="17"/>
    </row>
    <row r="74" spans="1:13" s="8" customFormat="1" ht="18" thickTop="1">
      <c r="A74" s="2"/>
      <c r="B74" s="2"/>
      <c r="C74" s="2">
        <f>SUM(C14:C73)</f>
        <v>0</v>
      </c>
      <c r="D74" s="2">
        <f>SUM(D14:D73)</f>
        <v>0</v>
      </c>
      <c r="E74" s="2"/>
      <c r="F74" s="2">
        <f t="shared" ref="F74" si="10">SUM(F14:F73)</f>
        <v>0</v>
      </c>
      <c r="G74" s="22"/>
      <c r="H74" s="23"/>
    </row>
    <row r="75" spans="1:13" ht="15">
      <c r="A75" s="7"/>
      <c r="H75" s="24"/>
    </row>
    <row r="76" spans="1:13" ht="12.75" customHeight="1"/>
    <row r="77" spans="1:13" ht="12.75" customHeight="1"/>
    <row r="78" spans="1:13" ht="12.75" customHeight="1"/>
    <row r="79" spans="1:13" ht="12.75" customHeight="1"/>
    <row r="80" spans="1:13" ht="12.75" customHeight="1"/>
    <row r="81" ht="12.75" customHeight="1"/>
    <row r="82" ht="12.75" customHeight="1"/>
  </sheetData>
  <sheetProtection selectLockedCells="1" selectUnlockedCells="1"/>
  <mergeCells count="5">
    <mergeCell ref="A1:F1"/>
    <mergeCell ref="A2:F2"/>
    <mergeCell ref="A4:F4"/>
    <mergeCell ref="B6:F6"/>
    <mergeCell ref="G6:H6"/>
  </mergeCells>
  <conditionalFormatting sqref="A14:H73">
    <cfRule type="cellIs" dxfId="0" priority="1" stopIfTrue="1" operator="notEqual">
      <formula>""</formula>
    </cfRule>
  </conditionalFormatting>
  <dataValidations count="4">
    <dataValidation type="decimal" allowBlank="1" showInputMessage="1" showErrorMessage="1" error="CAPITAL Máximo de $500,000.00" sqref="C8">
      <formula1>0</formula1>
      <formula2>500000</formula2>
    </dataValidation>
    <dataValidation type="decimal" allowBlank="1" showInputMessage="1" showErrorMessage="1" sqref="C9">
      <formula1>0</formula1>
      <formula2>1</formula2>
    </dataValidation>
    <dataValidation type="whole" allowBlank="1" showInputMessage="1" showErrorMessage="1" error="PLAZO Máximo de 4 años" sqref="C10">
      <formula1>0</formula1>
      <formula2>60</formula2>
    </dataValidation>
    <dataValidation type="whole" allowBlank="1" showInputMessage="1" showErrorMessage="1" error="Máximo 6 Meses" sqref="C11">
      <formula1>0</formula1>
      <formula2>6</formula2>
    </dataValidation>
  </dataValidations>
  <printOptions horizontalCentered="1" verticalCentered="1"/>
  <pageMargins left="0.82677165354330717" right="0.23622047244094491" top="0.19685039370078741" bottom="0.19685039370078741" header="0" footer="0"/>
  <pageSetup scale="6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43"/>
  <sheetViews>
    <sheetView showGridLines="0" topLeftCell="A7" zoomScaleNormal="100" zoomScaleSheetLayoutView="80" workbookViewId="0">
      <selection activeCell="C12" sqref="C12"/>
    </sheetView>
  </sheetViews>
  <sheetFormatPr baseColWidth="10" defaultColWidth="0" defaultRowHeight="15" zeroHeight="1"/>
  <cols>
    <col min="1" max="1" width="2.625" style="32" customWidth="1"/>
    <col min="2" max="2" width="51" style="32" customWidth="1"/>
    <col min="3" max="3" width="18.5" style="32" customWidth="1"/>
    <col min="4" max="15" width="13.375" style="32" customWidth="1"/>
    <col min="16" max="16" width="1.125" style="32" customWidth="1"/>
    <col min="17" max="17" width="52.875" style="32" customWidth="1"/>
    <col min="18" max="23" width="21" style="32" customWidth="1"/>
    <col min="24" max="24" width="3" style="32" hidden="1" customWidth="1"/>
    <col min="25" max="35" width="0" style="32" hidden="1" customWidth="1"/>
    <col min="36" max="16384" width="10.875" style="32" hidden="1"/>
  </cols>
  <sheetData>
    <row r="1" spans="2:35" ht="20.25">
      <c r="B1" s="141" t="s">
        <v>183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Q1" s="141" t="s">
        <v>2</v>
      </c>
      <c r="R1" s="141"/>
      <c r="S1" s="141"/>
      <c r="T1" s="141"/>
      <c r="U1" s="141"/>
      <c r="V1" s="141"/>
      <c r="W1" s="141"/>
    </row>
    <row r="2" spans="2:35" ht="18">
      <c r="B2" s="214" t="s">
        <v>182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Q2" s="214" t="s">
        <v>1</v>
      </c>
      <c r="R2" s="214"/>
      <c r="S2" s="214"/>
      <c r="T2" s="214"/>
      <c r="U2" s="214"/>
      <c r="V2" s="214"/>
      <c r="W2" s="214"/>
    </row>
    <row r="3" spans="2:35"/>
    <row r="4" spans="2:35" ht="23.25">
      <c r="B4" s="215" t="s">
        <v>0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Q4" s="215" t="s">
        <v>0</v>
      </c>
      <c r="R4" s="142"/>
      <c r="S4" s="142"/>
      <c r="T4" s="142"/>
      <c r="U4" s="142"/>
      <c r="V4" s="142"/>
      <c r="W4" s="142"/>
    </row>
    <row r="5" spans="2:35" ht="10.5" customHeight="1"/>
    <row r="6" spans="2:35" ht="22.5" customHeight="1">
      <c r="B6" s="224" t="s">
        <v>178</v>
      </c>
      <c r="C6" s="224"/>
      <c r="E6" s="186" t="str">
        <f>IF(Datos!B9="","",Datos!B9)</f>
        <v/>
      </c>
      <c r="F6" s="186"/>
      <c r="G6" s="186"/>
      <c r="H6" s="186"/>
      <c r="I6" s="186"/>
      <c r="J6" s="186"/>
      <c r="Q6" s="41" t="s">
        <v>178</v>
      </c>
      <c r="R6" s="186" t="str">
        <f>IF(Datos!P9="","",Datos!P9)</f>
        <v/>
      </c>
      <c r="S6" s="186"/>
      <c r="T6" s="186"/>
      <c r="U6" s="186"/>
    </row>
    <row r="7" spans="2:35" ht="9.75" customHeight="1"/>
    <row r="8" spans="2:35" ht="18.75" thickBot="1">
      <c r="B8" s="216" t="s">
        <v>93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66"/>
      <c r="Q8" s="216" t="s">
        <v>94</v>
      </c>
      <c r="R8" s="217"/>
      <c r="S8" s="217"/>
      <c r="T8" s="217"/>
      <c r="U8" s="217"/>
      <c r="V8" s="217"/>
      <c r="W8" s="217"/>
    </row>
    <row r="9" spans="2:35" ht="15.75" thickBot="1">
      <c r="P9" s="67"/>
      <c r="Y9" s="218" t="s">
        <v>101</v>
      </c>
      <c r="Z9" s="219"/>
      <c r="AA9" s="219"/>
      <c r="AB9" s="219"/>
      <c r="AC9" s="219"/>
      <c r="AD9" s="219"/>
      <c r="AE9" s="219"/>
      <c r="AF9" s="219"/>
      <c r="AG9" s="219"/>
      <c r="AH9" s="219"/>
      <c r="AI9" s="220"/>
    </row>
    <row r="10" spans="2:35">
      <c r="B10" s="68"/>
      <c r="C10" s="69" t="s">
        <v>66</v>
      </c>
      <c r="D10" s="69" t="s">
        <v>67</v>
      </c>
      <c r="E10" s="69" t="s">
        <v>68</v>
      </c>
      <c r="F10" s="69" t="s">
        <v>69</v>
      </c>
      <c r="G10" s="69" t="s">
        <v>70</v>
      </c>
      <c r="H10" s="69" t="s">
        <v>71</v>
      </c>
      <c r="I10" s="69" t="s">
        <v>72</v>
      </c>
      <c r="J10" s="69" t="s">
        <v>73</v>
      </c>
      <c r="K10" s="69" t="s">
        <v>74</v>
      </c>
      <c r="L10" s="69" t="s">
        <v>75</v>
      </c>
      <c r="M10" s="69" t="s">
        <v>76</v>
      </c>
      <c r="N10" s="69" t="s">
        <v>77</v>
      </c>
      <c r="O10" s="69" t="s">
        <v>78</v>
      </c>
      <c r="P10" s="70"/>
      <c r="Q10" s="71"/>
      <c r="R10" s="69" t="s">
        <v>100</v>
      </c>
      <c r="S10" s="69" t="s">
        <v>95</v>
      </c>
      <c r="T10" s="69" t="s">
        <v>96</v>
      </c>
      <c r="U10" s="69" t="s">
        <v>97</v>
      </c>
      <c r="V10" s="69" t="s">
        <v>98</v>
      </c>
      <c r="W10" s="69" t="s">
        <v>99</v>
      </c>
      <c r="Y10" s="72">
        <v>2011</v>
      </c>
      <c r="Z10" s="72">
        <v>2012</v>
      </c>
      <c r="AA10" s="72">
        <v>2013</v>
      </c>
      <c r="AB10" s="72">
        <v>2014</v>
      </c>
      <c r="AC10" s="72">
        <v>2015</v>
      </c>
      <c r="AD10" s="72">
        <v>2016</v>
      </c>
      <c r="AE10" s="72">
        <v>2017</v>
      </c>
      <c r="AF10" s="72">
        <v>2018</v>
      </c>
      <c r="AG10" s="72">
        <v>2019</v>
      </c>
      <c r="AH10" s="72">
        <v>2020</v>
      </c>
      <c r="AI10" s="72">
        <v>2021</v>
      </c>
    </row>
    <row r="11" spans="2:35" ht="16.5" thickBot="1">
      <c r="B11" s="73" t="s">
        <v>79</v>
      </c>
      <c r="C11" s="74">
        <f t="shared" ref="C11:O11" si="0">SUM(C12:C15)</f>
        <v>0</v>
      </c>
      <c r="D11" s="74">
        <f t="shared" si="0"/>
        <v>0</v>
      </c>
      <c r="E11" s="74">
        <f t="shared" si="0"/>
        <v>0</v>
      </c>
      <c r="F11" s="74" t="e">
        <f t="shared" si="0"/>
        <v>#VALUE!</v>
      </c>
      <c r="G11" s="74" t="e">
        <f t="shared" si="0"/>
        <v>#VALUE!</v>
      </c>
      <c r="H11" s="74" t="e">
        <f t="shared" si="0"/>
        <v>#VALUE!</v>
      </c>
      <c r="I11" s="74" t="e">
        <f t="shared" si="0"/>
        <v>#VALUE!</v>
      </c>
      <c r="J11" s="74" t="e">
        <f t="shared" si="0"/>
        <v>#VALUE!</v>
      </c>
      <c r="K11" s="74" t="e">
        <f t="shared" si="0"/>
        <v>#VALUE!</v>
      </c>
      <c r="L11" s="74" t="e">
        <f t="shared" si="0"/>
        <v>#VALUE!</v>
      </c>
      <c r="M11" s="74" t="e">
        <f t="shared" si="0"/>
        <v>#VALUE!</v>
      </c>
      <c r="N11" s="74" t="e">
        <f t="shared" si="0"/>
        <v>#VALUE!</v>
      </c>
      <c r="O11" s="75" t="e">
        <f t="shared" si="0"/>
        <v>#VALUE!</v>
      </c>
      <c r="P11" s="76"/>
      <c r="Q11" s="73" t="s">
        <v>79</v>
      </c>
      <c r="R11" s="75"/>
      <c r="S11" s="75">
        <f>SUM(S12:S15)</f>
        <v>0</v>
      </c>
      <c r="T11" s="75" t="e">
        <f t="shared" ref="T11:W11" si="1">SUM(T12:T15)</f>
        <v>#VALUE!</v>
      </c>
      <c r="U11" s="75" t="e">
        <f t="shared" si="1"/>
        <v>#VALUE!</v>
      </c>
      <c r="V11" s="75" t="e">
        <f t="shared" si="1"/>
        <v>#VALUE!</v>
      </c>
      <c r="W11" s="75" t="e">
        <f t="shared" si="1"/>
        <v>#VALUE!</v>
      </c>
      <c r="Y11" s="77">
        <v>3.8199999999999998E-2</v>
      </c>
      <c r="Z11" s="77">
        <v>3.5700000000000003E-2</v>
      </c>
      <c r="AA11" s="77">
        <v>3.9699999999999999E-2</v>
      </c>
      <c r="AB11" s="77">
        <v>4.0800000000000003E-2</v>
      </c>
      <c r="AC11" s="77">
        <v>2.1299999999999999E-2</v>
      </c>
      <c r="AD11" s="77">
        <v>3.3599999999999998E-2</v>
      </c>
      <c r="AE11" s="77">
        <v>6.7699999999999996E-2</v>
      </c>
      <c r="AF11" s="77">
        <v>4.8300000000000003E-2</v>
      </c>
      <c r="AG11" s="77">
        <v>2.8299999999999999E-2</v>
      </c>
      <c r="AH11" s="77">
        <v>4.8300000000000003E-2</v>
      </c>
      <c r="AI11" s="77">
        <v>7.3599999999999999E-2</v>
      </c>
    </row>
    <row r="12" spans="2:35" ht="16.5" thickBot="1">
      <c r="B12" s="78" t="s">
        <v>61</v>
      </c>
      <c r="C12" s="61">
        <v>0</v>
      </c>
      <c r="D12" s="61">
        <f>C42</f>
        <v>0</v>
      </c>
      <c r="E12" s="61">
        <f t="shared" ref="E12:O12" si="2">D42</f>
        <v>0</v>
      </c>
      <c r="F12" s="61" t="e">
        <f t="shared" si="2"/>
        <v>#VALUE!</v>
      </c>
      <c r="G12" s="61" t="e">
        <f t="shared" si="2"/>
        <v>#VALUE!</v>
      </c>
      <c r="H12" s="61" t="e">
        <f t="shared" si="2"/>
        <v>#VALUE!</v>
      </c>
      <c r="I12" s="61" t="e">
        <f t="shared" si="2"/>
        <v>#VALUE!</v>
      </c>
      <c r="J12" s="61" t="e">
        <f t="shared" si="2"/>
        <v>#VALUE!</v>
      </c>
      <c r="K12" s="61" t="e">
        <f t="shared" si="2"/>
        <v>#VALUE!</v>
      </c>
      <c r="L12" s="61" t="e">
        <f t="shared" si="2"/>
        <v>#VALUE!</v>
      </c>
      <c r="M12" s="61" t="e">
        <f t="shared" si="2"/>
        <v>#VALUE!</v>
      </c>
      <c r="N12" s="61" t="e">
        <f t="shared" si="2"/>
        <v>#VALUE!</v>
      </c>
      <c r="O12" s="61" t="e">
        <f t="shared" si="2"/>
        <v>#VALUE!</v>
      </c>
      <c r="P12" s="79"/>
      <c r="Q12" s="78" t="str">
        <f>B12</f>
        <v>Saldo Inicial</v>
      </c>
      <c r="R12" s="61">
        <f>C12</f>
        <v>0</v>
      </c>
      <c r="S12" s="61">
        <f>R42</f>
        <v>0</v>
      </c>
      <c r="T12" s="61" t="e">
        <f t="shared" ref="T12:W12" si="3">S42</f>
        <v>#VALUE!</v>
      </c>
      <c r="U12" s="61" t="e">
        <f t="shared" si="3"/>
        <v>#VALUE!</v>
      </c>
      <c r="V12" s="61" t="e">
        <f t="shared" si="3"/>
        <v>#VALUE!</v>
      </c>
      <c r="W12" s="61" t="e">
        <f t="shared" si="3"/>
        <v>#VALUE!</v>
      </c>
      <c r="Y12" s="221" t="s">
        <v>102</v>
      </c>
      <c r="Z12" s="222"/>
      <c r="AA12" s="222"/>
      <c r="AB12" s="222"/>
      <c r="AC12" s="222"/>
      <c r="AD12" s="222"/>
      <c r="AE12" s="222"/>
      <c r="AF12" s="222"/>
      <c r="AG12" s="222"/>
      <c r="AH12" s="222"/>
      <c r="AI12" s="223"/>
    </row>
    <row r="13" spans="2:35" ht="15.75" thickBot="1">
      <c r="B13" s="78" t="s">
        <v>80</v>
      </c>
      <c r="C13" s="61">
        <f>'Inversión inicial'!F31</f>
        <v>0</v>
      </c>
      <c r="D13" s="61">
        <v>0</v>
      </c>
      <c r="E13" s="61">
        <v>0</v>
      </c>
      <c r="F13" s="61">
        <v>0</v>
      </c>
      <c r="G13" s="61">
        <v>0</v>
      </c>
      <c r="H13" s="61">
        <v>0</v>
      </c>
      <c r="I13" s="61">
        <v>0</v>
      </c>
      <c r="J13" s="61">
        <v>0</v>
      </c>
      <c r="K13" s="61">
        <v>0</v>
      </c>
      <c r="L13" s="61">
        <v>0</v>
      </c>
      <c r="M13" s="61">
        <v>0</v>
      </c>
      <c r="N13" s="61">
        <v>0</v>
      </c>
      <c r="O13" s="61">
        <v>0</v>
      </c>
      <c r="P13" s="79"/>
      <c r="Q13" s="78" t="str">
        <f t="shared" ref="Q13:Q39" si="4">B13</f>
        <v>Aporte del Emprendedor</v>
      </c>
      <c r="R13" s="61">
        <f>C13</f>
        <v>0</v>
      </c>
      <c r="S13" s="61">
        <v>0</v>
      </c>
      <c r="T13" s="61">
        <v>0</v>
      </c>
      <c r="U13" s="61">
        <v>0</v>
      </c>
      <c r="V13" s="61">
        <v>0</v>
      </c>
      <c r="W13" s="61">
        <v>0</v>
      </c>
      <c r="Y13" s="80">
        <v>2024</v>
      </c>
      <c r="Z13" s="80">
        <v>2025</v>
      </c>
      <c r="AA13" s="80">
        <v>2026</v>
      </c>
      <c r="AB13" s="80">
        <v>2027</v>
      </c>
      <c r="AC13" s="80">
        <v>2028</v>
      </c>
      <c r="AD13" s="80">
        <v>2029</v>
      </c>
      <c r="AE13" s="80">
        <v>2030</v>
      </c>
      <c r="AF13" s="80">
        <v>2031</v>
      </c>
      <c r="AG13" s="80">
        <v>2032</v>
      </c>
      <c r="AH13" s="80">
        <v>2033</v>
      </c>
      <c r="AI13" s="80">
        <v>2034</v>
      </c>
    </row>
    <row r="14" spans="2:35" ht="15.75" thickBot="1">
      <c r="B14" s="78" t="s">
        <v>81</v>
      </c>
      <c r="C14" s="61">
        <f>'Inversión inicial'!G31</f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79"/>
      <c r="Q14" s="78" t="str">
        <f t="shared" si="4"/>
        <v>Financiamiento LP</v>
      </c>
      <c r="R14" s="61">
        <f t="shared" ref="R14:R39" si="5">C14</f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Y14" s="77">
        <f t="array" ref="Y14:AI14">TREND(Y11:AI11,Y10:AI10,Y13:AI13)</f>
        <v>6.1743636363636334E-2</v>
      </c>
      <c r="Z14" s="77">
        <v>6.4058181818182014E-2</v>
      </c>
      <c r="AA14" s="77">
        <v>6.6372727272727694E-2</v>
      </c>
      <c r="AB14" s="77">
        <v>6.8687272727272486E-2</v>
      </c>
      <c r="AC14" s="77">
        <v>7.1001818181818166E-2</v>
      </c>
      <c r="AD14" s="77">
        <v>7.3316363636363846E-2</v>
      </c>
      <c r="AE14" s="77">
        <v>7.5630909090909526E-2</v>
      </c>
      <c r="AF14" s="77">
        <v>7.7945454545454318E-2</v>
      </c>
      <c r="AG14" s="77">
        <v>8.0259999999999998E-2</v>
      </c>
      <c r="AH14" s="77">
        <v>8.2574545454545678E-2</v>
      </c>
      <c r="AI14" s="77">
        <v>8.4889090909091358E-2</v>
      </c>
    </row>
    <row r="15" spans="2:35">
      <c r="B15" s="78" t="s">
        <v>82</v>
      </c>
      <c r="C15" s="61">
        <v>0</v>
      </c>
      <c r="D15" s="61">
        <f>Ventas!G25</f>
        <v>0</v>
      </c>
      <c r="E15" s="61">
        <f>D15</f>
        <v>0</v>
      </c>
      <c r="F15" s="61">
        <f t="shared" ref="F15:N15" si="6">E15</f>
        <v>0</v>
      </c>
      <c r="G15" s="61">
        <f t="shared" si="6"/>
        <v>0</v>
      </c>
      <c r="H15" s="61">
        <f t="shared" si="6"/>
        <v>0</v>
      </c>
      <c r="I15" s="61">
        <f t="shared" si="6"/>
        <v>0</v>
      </c>
      <c r="J15" s="61">
        <f t="shared" si="6"/>
        <v>0</v>
      </c>
      <c r="K15" s="61">
        <f t="shared" si="6"/>
        <v>0</v>
      </c>
      <c r="L15" s="61">
        <f t="shared" si="6"/>
        <v>0</v>
      </c>
      <c r="M15" s="61">
        <f t="shared" si="6"/>
        <v>0</v>
      </c>
      <c r="N15" s="61">
        <f t="shared" si="6"/>
        <v>0</v>
      </c>
      <c r="O15" s="61">
        <f>N15</f>
        <v>0</v>
      </c>
      <c r="P15" s="79"/>
      <c r="Q15" s="78" t="str">
        <f t="shared" si="4"/>
        <v>Ingresos por Venta</v>
      </c>
      <c r="R15" s="61">
        <f t="shared" si="5"/>
        <v>0</v>
      </c>
      <c r="S15" s="61">
        <f>SUM(D15:O15)</f>
        <v>0</v>
      </c>
      <c r="T15" s="61">
        <f>S15*1.1</f>
        <v>0</v>
      </c>
      <c r="U15" s="61">
        <f t="shared" ref="U15:W15" si="7">T15*1.1</f>
        <v>0</v>
      </c>
      <c r="V15" s="61">
        <f>U15*1.1</f>
        <v>0</v>
      </c>
      <c r="W15" s="61">
        <f t="shared" si="7"/>
        <v>0</v>
      </c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</row>
    <row r="16" spans="2:35" ht="16.5" thickBot="1">
      <c r="B16" s="73" t="s">
        <v>83</v>
      </c>
      <c r="C16" s="74">
        <f>SUM(C17:C39)</f>
        <v>0</v>
      </c>
      <c r="D16" s="74">
        <f t="shared" ref="D16:O16" si="8">SUM(D17+SUM(D18:D20)+SUM(D21:D39))</f>
        <v>0</v>
      </c>
      <c r="E16" s="74">
        <f t="shared" si="8"/>
        <v>0</v>
      </c>
      <c r="F16" s="74">
        <f t="shared" si="8"/>
        <v>0</v>
      </c>
      <c r="G16" s="74">
        <f t="shared" si="8"/>
        <v>0</v>
      </c>
      <c r="H16" s="74">
        <f t="shared" si="8"/>
        <v>0</v>
      </c>
      <c r="I16" s="74">
        <f t="shared" si="8"/>
        <v>0</v>
      </c>
      <c r="J16" s="74">
        <f t="shared" si="8"/>
        <v>0</v>
      </c>
      <c r="K16" s="74">
        <f t="shared" si="8"/>
        <v>0</v>
      </c>
      <c r="L16" s="74">
        <f t="shared" si="8"/>
        <v>0</v>
      </c>
      <c r="M16" s="74">
        <f t="shared" si="8"/>
        <v>0</v>
      </c>
      <c r="N16" s="74">
        <f t="shared" si="8"/>
        <v>0</v>
      </c>
      <c r="O16" s="75">
        <f t="shared" si="8"/>
        <v>0</v>
      </c>
      <c r="P16" s="76"/>
      <c r="Q16" s="73" t="s">
        <v>83</v>
      </c>
      <c r="R16" s="75"/>
      <c r="S16" s="75">
        <f>SUM(S17+SUM(S18:S20)+SUM(S21:S39))</f>
        <v>0</v>
      </c>
      <c r="T16" s="75">
        <f>SUM(T17+SUM(T18:T20)+SUM(T21:T39))</f>
        <v>0</v>
      </c>
      <c r="U16" s="75">
        <f>SUM(U17+SUM(U18:U20)+SUM(U21:U39))</f>
        <v>0</v>
      </c>
      <c r="V16" s="75">
        <f>SUM(V17+SUM(V18:V20)+SUM(V21:V39))</f>
        <v>0</v>
      </c>
      <c r="W16" s="75">
        <f>SUM(W17+SUM(W18:W20)+SUM(W21:W39))</f>
        <v>0</v>
      </c>
    </row>
    <row r="17" spans="2:35" ht="15.75" thickBot="1">
      <c r="B17" s="78" t="s">
        <v>84</v>
      </c>
      <c r="C17" s="61">
        <f>'Inversión inicial'!E11</f>
        <v>0</v>
      </c>
      <c r="D17" s="61">
        <f>Ventas!F25</f>
        <v>0</v>
      </c>
      <c r="E17" s="61">
        <f>D17</f>
        <v>0</v>
      </c>
      <c r="F17" s="61">
        <f t="shared" ref="F17:O17" si="9">E17</f>
        <v>0</v>
      </c>
      <c r="G17" s="61">
        <f t="shared" si="9"/>
        <v>0</v>
      </c>
      <c r="H17" s="61">
        <f t="shared" si="9"/>
        <v>0</v>
      </c>
      <c r="I17" s="61">
        <f t="shared" si="9"/>
        <v>0</v>
      </c>
      <c r="J17" s="61">
        <f t="shared" si="9"/>
        <v>0</v>
      </c>
      <c r="K17" s="61">
        <f t="shared" si="9"/>
        <v>0</v>
      </c>
      <c r="L17" s="61">
        <f t="shared" si="9"/>
        <v>0</v>
      </c>
      <c r="M17" s="61">
        <f t="shared" si="9"/>
        <v>0</v>
      </c>
      <c r="N17" s="61">
        <f t="shared" si="9"/>
        <v>0</v>
      </c>
      <c r="O17" s="61">
        <f t="shared" si="9"/>
        <v>0</v>
      </c>
      <c r="P17" s="79"/>
      <c r="Q17" s="78" t="str">
        <f t="shared" si="4"/>
        <v>Proveedores</v>
      </c>
      <c r="R17" s="61">
        <f t="shared" si="5"/>
        <v>0</v>
      </c>
      <c r="S17" s="61">
        <f>SUM(D17:O17)</f>
        <v>0</v>
      </c>
      <c r="T17" s="61">
        <f>S17*1.1</f>
        <v>0</v>
      </c>
      <c r="U17" s="61">
        <f t="shared" ref="U17:W17" si="10">T17*1.1</f>
        <v>0</v>
      </c>
      <c r="V17" s="61">
        <f t="shared" si="10"/>
        <v>0</v>
      </c>
      <c r="W17" s="61">
        <f t="shared" si="10"/>
        <v>0</v>
      </c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</row>
    <row r="18" spans="2:35" ht="15.75" thickBot="1">
      <c r="B18" s="78" t="s">
        <v>85</v>
      </c>
      <c r="C18" s="61">
        <f>'Inversión inicial'!E20</f>
        <v>0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79"/>
      <c r="Q18" s="78" t="str">
        <f t="shared" si="4"/>
        <v>Maquinaria y Equipos</v>
      </c>
      <c r="R18" s="61">
        <f t="shared" si="5"/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</row>
    <row r="19" spans="2:35" ht="15.75" thickBot="1">
      <c r="B19" s="78" t="s">
        <v>90</v>
      </c>
      <c r="C19" s="61">
        <v>0</v>
      </c>
      <c r="D19" s="61">
        <f>'Costos fijos'!D11</f>
        <v>0</v>
      </c>
      <c r="E19" s="61">
        <f>D19</f>
        <v>0</v>
      </c>
      <c r="F19" s="61">
        <f t="shared" ref="F19:O19" si="11">E19</f>
        <v>0</v>
      </c>
      <c r="G19" s="61">
        <f t="shared" si="11"/>
        <v>0</v>
      </c>
      <c r="H19" s="61">
        <f t="shared" si="11"/>
        <v>0</v>
      </c>
      <c r="I19" s="61">
        <f t="shared" si="11"/>
        <v>0</v>
      </c>
      <c r="J19" s="61">
        <f t="shared" si="11"/>
        <v>0</v>
      </c>
      <c r="K19" s="61">
        <f t="shared" si="11"/>
        <v>0</v>
      </c>
      <c r="L19" s="61">
        <f t="shared" si="11"/>
        <v>0</v>
      </c>
      <c r="M19" s="61">
        <f t="shared" si="11"/>
        <v>0</v>
      </c>
      <c r="N19" s="61">
        <f t="shared" si="11"/>
        <v>0</v>
      </c>
      <c r="O19" s="61">
        <f t="shared" si="11"/>
        <v>0</v>
      </c>
      <c r="P19" s="79"/>
      <c r="Q19" s="78" t="str">
        <f t="shared" si="4"/>
        <v>Sueldo Emprendedor</v>
      </c>
      <c r="R19" s="61">
        <f t="shared" si="5"/>
        <v>0</v>
      </c>
      <c r="S19" s="61">
        <f>SUM(D19:O19)</f>
        <v>0</v>
      </c>
      <c r="T19" s="61">
        <f>S19*(1+Z14)</f>
        <v>0</v>
      </c>
      <c r="U19" s="61">
        <f>T19*(1+AA14)</f>
        <v>0</v>
      </c>
      <c r="V19" s="61">
        <f t="shared" ref="V19:W19" si="12">U19*(1+AB14)</f>
        <v>0</v>
      </c>
      <c r="W19" s="61">
        <f t="shared" si="12"/>
        <v>0</v>
      </c>
    </row>
    <row r="20" spans="2:35" ht="15.75" thickBot="1">
      <c r="B20" s="78" t="s">
        <v>21</v>
      </c>
      <c r="C20" s="61">
        <v>0</v>
      </c>
      <c r="D20" s="61">
        <f>SUM('Costos fijos'!D12:D16)</f>
        <v>0</v>
      </c>
      <c r="E20" s="61">
        <f>D20</f>
        <v>0</v>
      </c>
      <c r="F20" s="61">
        <f t="shared" ref="F20:O20" si="13">E20</f>
        <v>0</v>
      </c>
      <c r="G20" s="61">
        <f t="shared" si="13"/>
        <v>0</v>
      </c>
      <c r="H20" s="61">
        <f t="shared" si="13"/>
        <v>0</v>
      </c>
      <c r="I20" s="61">
        <f t="shared" si="13"/>
        <v>0</v>
      </c>
      <c r="J20" s="61">
        <f t="shared" si="13"/>
        <v>0</v>
      </c>
      <c r="K20" s="61">
        <f t="shared" si="13"/>
        <v>0</v>
      </c>
      <c r="L20" s="61">
        <f t="shared" si="13"/>
        <v>0</v>
      </c>
      <c r="M20" s="61">
        <f t="shared" si="13"/>
        <v>0</v>
      </c>
      <c r="N20" s="61">
        <f t="shared" si="13"/>
        <v>0</v>
      </c>
      <c r="O20" s="61">
        <f t="shared" si="13"/>
        <v>0</v>
      </c>
      <c r="P20" s="79"/>
      <c r="Q20" s="78" t="str">
        <f t="shared" si="4"/>
        <v>Sueldo Colaboradores</v>
      </c>
      <c r="R20" s="61">
        <f t="shared" si="5"/>
        <v>0</v>
      </c>
      <c r="S20" s="61">
        <f>SUM(D20:O20)</f>
        <v>0</v>
      </c>
      <c r="T20" s="61">
        <f>S20*(1+Z$14)</f>
        <v>0</v>
      </c>
      <c r="U20" s="61">
        <f>T20*(1+AA$14)</f>
        <v>0</v>
      </c>
      <c r="V20" s="61">
        <f t="shared" ref="V20:W20" si="14">U20*(1+AB$14)</f>
        <v>0</v>
      </c>
      <c r="W20" s="61">
        <f t="shared" si="14"/>
        <v>0</v>
      </c>
    </row>
    <row r="21" spans="2:35" ht="15.75" thickBot="1">
      <c r="B21" s="78" t="str">
        <f>'Costos fijos'!B18</f>
        <v>Renta</v>
      </c>
      <c r="C21" s="61">
        <v>0</v>
      </c>
      <c r="D21" s="61">
        <f>'Costos fijos'!D18</f>
        <v>0</v>
      </c>
      <c r="E21" s="61">
        <f>D21</f>
        <v>0</v>
      </c>
      <c r="F21" s="61">
        <f t="shared" ref="F21:O21" si="15">E21</f>
        <v>0</v>
      </c>
      <c r="G21" s="61">
        <f t="shared" si="15"/>
        <v>0</v>
      </c>
      <c r="H21" s="61">
        <f t="shared" si="15"/>
        <v>0</v>
      </c>
      <c r="I21" s="61">
        <f t="shared" si="15"/>
        <v>0</v>
      </c>
      <c r="J21" s="61">
        <f t="shared" si="15"/>
        <v>0</v>
      </c>
      <c r="K21" s="61">
        <f t="shared" si="15"/>
        <v>0</v>
      </c>
      <c r="L21" s="61">
        <f t="shared" si="15"/>
        <v>0</v>
      </c>
      <c r="M21" s="61">
        <f t="shared" si="15"/>
        <v>0</v>
      </c>
      <c r="N21" s="61">
        <f t="shared" si="15"/>
        <v>0</v>
      </c>
      <c r="O21" s="61">
        <f t="shared" si="15"/>
        <v>0</v>
      </c>
      <c r="P21" s="79"/>
      <c r="Q21" s="78" t="str">
        <f t="shared" si="4"/>
        <v>Renta</v>
      </c>
      <c r="R21" s="61">
        <f t="shared" si="5"/>
        <v>0</v>
      </c>
      <c r="S21" s="61">
        <f>SUM(D21:O21)</f>
        <v>0</v>
      </c>
      <c r="T21" s="61">
        <f>S21*(1+Z$14)</f>
        <v>0</v>
      </c>
      <c r="U21" s="61">
        <f t="shared" ref="U21:W21" si="16">T21*(1+AA$14)</f>
        <v>0</v>
      </c>
      <c r="V21" s="61">
        <f t="shared" si="16"/>
        <v>0</v>
      </c>
      <c r="W21" s="61">
        <f t="shared" si="16"/>
        <v>0</v>
      </c>
    </row>
    <row r="22" spans="2:35" ht="15.75" thickBot="1">
      <c r="B22" s="78" t="str">
        <f>'Costos fijos'!B19</f>
        <v>Luz</v>
      </c>
      <c r="C22" s="61">
        <v>0</v>
      </c>
      <c r="D22" s="61">
        <f>'Costos fijos'!D19</f>
        <v>0</v>
      </c>
      <c r="E22" s="61">
        <f t="shared" ref="E22:O37" si="17">D22</f>
        <v>0</v>
      </c>
      <c r="F22" s="61">
        <f t="shared" si="17"/>
        <v>0</v>
      </c>
      <c r="G22" s="61">
        <f t="shared" si="17"/>
        <v>0</v>
      </c>
      <c r="H22" s="61">
        <f t="shared" si="17"/>
        <v>0</v>
      </c>
      <c r="I22" s="61">
        <f t="shared" si="17"/>
        <v>0</v>
      </c>
      <c r="J22" s="61">
        <f t="shared" si="17"/>
        <v>0</v>
      </c>
      <c r="K22" s="61">
        <f t="shared" si="17"/>
        <v>0</v>
      </c>
      <c r="L22" s="61">
        <f t="shared" si="17"/>
        <v>0</v>
      </c>
      <c r="M22" s="61">
        <f t="shared" si="17"/>
        <v>0</v>
      </c>
      <c r="N22" s="61">
        <f t="shared" si="17"/>
        <v>0</v>
      </c>
      <c r="O22" s="61">
        <f t="shared" si="17"/>
        <v>0</v>
      </c>
      <c r="P22" s="79"/>
      <c r="Q22" s="78" t="str">
        <f t="shared" si="4"/>
        <v>Luz</v>
      </c>
      <c r="R22" s="61">
        <f t="shared" si="5"/>
        <v>0</v>
      </c>
      <c r="S22" s="61">
        <f t="shared" ref="S22:S41" si="18">SUM(D22:O22)</f>
        <v>0</v>
      </c>
      <c r="T22" s="61">
        <f t="shared" ref="T22:T37" si="19">S22*(1+Z$14)</f>
        <v>0</v>
      </c>
      <c r="U22" s="61">
        <f t="shared" ref="U22:U37" si="20">T22*(1+AA$14)</f>
        <v>0</v>
      </c>
      <c r="V22" s="61">
        <f t="shared" ref="V22:V37" si="21">U22*(1+AB$14)</f>
        <v>0</v>
      </c>
      <c r="W22" s="61">
        <f t="shared" ref="W22:W37" si="22">V22*(1+AC$14)</f>
        <v>0</v>
      </c>
    </row>
    <row r="23" spans="2:35" ht="15.75" thickBot="1">
      <c r="B23" s="78" t="str">
        <f>'Costos fijos'!B20</f>
        <v>Agua</v>
      </c>
      <c r="C23" s="61">
        <v>0</v>
      </c>
      <c r="D23" s="61">
        <f>'Costos fijos'!D20</f>
        <v>0</v>
      </c>
      <c r="E23" s="61">
        <f t="shared" si="17"/>
        <v>0</v>
      </c>
      <c r="F23" s="61">
        <f t="shared" si="17"/>
        <v>0</v>
      </c>
      <c r="G23" s="61">
        <f t="shared" si="17"/>
        <v>0</v>
      </c>
      <c r="H23" s="61">
        <f t="shared" si="17"/>
        <v>0</v>
      </c>
      <c r="I23" s="61">
        <f t="shared" si="17"/>
        <v>0</v>
      </c>
      <c r="J23" s="61">
        <f t="shared" si="17"/>
        <v>0</v>
      </c>
      <c r="K23" s="61">
        <f t="shared" si="17"/>
        <v>0</v>
      </c>
      <c r="L23" s="61">
        <f t="shared" si="17"/>
        <v>0</v>
      </c>
      <c r="M23" s="61">
        <f t="shared" si="17"/>
        <v>0</v>
      </c>
      <c r="N23" s="61">
        <f t="shared" si="17"/>
        <v>0</v>
      </c>
      <c r="O23" s="61">
        <f t="shared" si="17"/>
        <v>0</v>
      </c>
      <c r="P23" s="79"/>
      <c r="Q23" s="78" t="str">
        <f t="shared" si="4"/>
        <v>Agua</v>
      </c>
      <c r="R23" s="61">
        <f t="shared" si="5"/>
        <v>0</v>
      </c>
      <c r="S23" s="61">
        <f t="shared" si="18"/>
        <v>0</v>
      </c>
      <c r="T23" s="61">
        <f t="shared" si="19"/>
        <v>0</v>
      </c>
      <c r="U23" s="61">
        <f t="shared" si="20"/>
        <v>0</v>
      </c>
      <c r="V23" s="61">
        <f t="shared" si="21"/>
        <v>0</v>
      </c>
      <c r="W23" s="61">
        <f t="shared" si="22"/>
        <v>0</v>
      </c>
    </row>
    <row r="24" spans="2:35" ht="15.75" thickBot="1">
      <c r="B24" s="78" t="str">
        <f>'Costos fijos'!B21</f>
        <v>Gas</v>
      </c>
      <c r="C24" s="61">
        <v>0</v>
      </c>
      <c r="D24" s="61">
        <f>'Costos fijos'!D21</f>
        <v>0</v>
      </c>
      <c r="E24" s="61">
        <f t="shared" si="17"/>
        <v>0</v>
      </c>
      <c r="F24" s="61">
        <f t="shared" si="17"/>
        <v>0</v>
      </c>
      <c r="G24" s="61">
        <f t="shared" si="17"/>
        <v>0</v>
      </c>
      <c r="H24" s="61">
        <f t="shared" si="17"/>
        <v>0</v>
      </c>
      <c r="I24" s="61">
        <f t="shared" si="17"/>
        <v>0</v>
      </c>
      <c r="J24" s="61">
        <f t="shared" si="17"/>
        <v>0</v>
      </c>
      <c r="K24" s="61">
        <f t="shared" si="17"/>
        <v>0</v>
      </c>
      <c r="L24" s="61">
        <f t="shared" si="17"/>
        <v>0</v>
      </c>
      <c r="M24" s="61">
        <f t="shared" si="17"/>
        <v>0</v>
      </c>
      <c r="N24" s="61">
        <f t="shared" si="17"/>
        <v>0</v>
      </c>
      <c r="O24" s="61">
        <f t="shared" si="17"/>
        <v>0</v>
      </c>
      <c r="P24" s="79"/>
      <c r="Q24" s="78" t="str">
        <f t="shared" si="4"/>
        <v>Gas</v>
      </c>
      <c r="R24" s="61">
        <f t="shared" si="5"/>
        <v>0</v>
      </c>
      <c r="S24" s="61">
        <f t="shared" si="18"/>
        <v>0</v>
      </c>
      <c r="T24" s="61">
        <f t="shared" si="19"/>
        <v>0</v>
      </c>
      <c r="U24" s="61">
        <f t="shared" si="20"/>
        <v>0</v>
      </c>
      <c r="V24" s="61">
        <f t="shared" si="21"/>
        <v>0</v>
      </c>
      <c r="W24" s="61">
        <f t="shared" si="22"/>
        <v>0</v>
      </c>
    </row>
    <row r="25" spans="2:35" ht="15.75" thickBot="1">
      <c r="B25" s="78" t="str">
        <f>'Costos fijos'!B22</f>
        <v>Publicidad</v>
      </c>
      <c r="C25" s="61">
        <v>0</v>
      </c>
      <c r="D25" s="61">
        <f>'Costos fijos'!D22</f>
        <v>0</v>
      </c>
      <c r="E25" s="61">
        <f t="shared" si="17"/>
        <v>0</v>
      </c>
      <c r="F25" s="61">
        <f t="shared" si="17"/>
        <v>0</v>
      </c>
      <c r="G25" s="61">
        <f t="shared" si="17"/>
        <v>0</v>
      </c>
      <c r="H25" s="61">
        <f t="shared" si="17"/>
        <v>0</v>
      </c>
      <c r="I25" s="61">
        <f t="shared" si="17"/>
        <v>0</v>
      </c>
      <c r="J25" s="61">
        <f t="shared" si="17"/>
        <v>0</v>
      </c>
      <c r="K25" s="61">
        <f t="shared" si="17"/>
        <v>0</v>
      </c>
      <c r="L25" s="61">
        <f t="shared" si="17"/>
        <v>0</v>
      </c>
      <c r="M25" s="61">
        <f t="shared" si="17"/>
        <v>0</v>
      </c>
      <c r="N25" s="61">
        <f t="shared" si="17"/>
        <v>0</v>
      </c>
      <c r="O25" s="61">
        <f t="shared" si="17"/>
        <v>0</v>
      </c>
      <c r="P25" s="79"/>
      <c r="Q25" s="78" t="str">
        <f t="shared" si="4"/>
        <v>Publicidad</v>
      </c>
      <c r="R25" s="61">
        <f t="shared" si="5"/>
        <v>0</v>
      </c>
      <c r="S25" s="61">
        <f t="shared" si="18"/>
        <v>0</v>
      </c>
      <c r="T25" s="61">
        <f t="shared" si="19"/>
        <v>0</v>
      </c>
      <c r="U25" s="61">
        <f t="shared" si="20"/>
        <v>0</v>
      </c>
      <c r="V25" s="61">
        <f t="shared" si="21"/>
        <v>0</v>
      </c>
      <c r="W25" s="61">
        <f t="shared" si="22"/>
        <v>0</v>
      </c>
    </row>
    <row r="26" spans="2:35" ht="15.75" thickBot="1">
      <c r="B26" s="78" t="str">
        <f>'Costos fijos'!B23</f>
        <v>Cable/ Internet</v>
      </c>
      <c r="C26" s="61">
        <v>0</v>
      </c>
      <c r="D26" s="61">
        <f>'Costos fijos'!D23</f>
        <v>0</v>
      </c>
      <c r="E26" s="61">
        <f t="shared" si="17"/>
        <v>0</v>
      </c>
      <c r="F26" s="61">
        <f t="shared" si="17"/>
        <v>0</v>
      </c>
      <c r="G26" s="61">
        <f t="shared" si="17"/>
        <v>0</v>
      </c>
      <c r="H26" s="61">
        <f t="shared" si="17"/>
        <v>0</v>
      </c>
      <c r="I26" s="61">
        <f t="shared" si="17"/>
        <v>0</v>
      </c>
      <c r="J26" s="61">
        <f t="shared" si="17"/>
        <v>0</v>
      </c>
      <c r="K26" s="61">
        <f t="shared" si="17"/>
        <v>0</v>
      </c>
      <c r="L26" s="61">
        <f t="shared" si="17"/>
        <v>0</v>
      </c>
      <c r="M26" s="61">
        <f t="shared" si="17"/>
        <v>0</v>
      </c>
      <c r="N26" s="61">
        <f t="shared" si="17"/>
        <v>0</v>
      </c>
      <c r="O26" s="61">
        <f t="shared" si="17"/>
        <v>0</v>
      </c>
      <c r="P26" s="79"/>
      <c r="Q26" s="78" t="str">
        <f t="shared" si="4"/>
        <v>Cable/ Internet</v>
      </c>
      <c r="R26" s="61">
        <f t="shared" si="5"/>
        <v>0</v>
      </c>
      <c r="S26" s="61">
        <f t="shared" si="18"/>
        <v>0</v>
      </c>
      <c r="T26" s="61">
        <f t="shared" si="19"/>
        <v>0</v>
      </c>
      <c r="U26" s="61">
        <f t="shared" si="20"/>
        <v>0</v>
      </c>
      <c r="V26" s="61">
        <f t="shared" si="21"/>
        <v>0</v>
      </c>
      <c r="W26" s="61">
        <f t="shared" si="22"/>
        <v>0</v>
      </c>
    </row>
    <row r="27" spans="2:35" ht="15.75" thickBot="1">
      <c r="B27" s="78" t="str">
        <f>'Costos fijos'!B24</f>
        <v>Honorarios Contador</v>
      </c>
      <c r="C27" s="61">
        <v>0</v>
      </c>
      <c r="D27" s="61">
        <f>'Costos fijos'!D24</f>
        <v>0</v>
      </c>
      <c r="E27" s="61">
        <f t="shared" si="17"/>
        <v>0</v>
      </c>
      <c r="F27" s="61">
        <f t="shared" si="17"/>
        <v>0</v>
      </c>
      <c r="G27" s="61">
        <f t="shared" si="17"/>
        <v>0</v>
      </c>
      <c r="H27" s="61">
        <f t="shared" si="17"/>
        <v>0</v>
      </c>
      <c r="I27" s="61">
        <f t="shared" si="17"/>
        <v>0</v>
      </c>
      <c r="J27" s="61">
        <f t="shared" si="17"/>
        <v>0</v>
      </c>
      <c r="K27" s="61">
        <f t="shared" si="17"/>
        <v>0</v>
      </c>
      <c r="L27" s="61">
        <f t="shared" si="17"/>
        <v>0</v>
      </c>
      <c r="M27" s="61">
        <f t="shared" si="17"/>
        <v>0</v>
      </c>
      <c r="N27" s="61">
        <f t="shared" si="17"/>
        <v>0</v>
      </c>
      <c r="O27" s="61">
        <f t="shared" si="17"/>
        <v>0</v>
      </c>
      <c r="P27" s="79"/>
      <c r="Q27" s="78" t="str">
        <f t="shared" si="4"/>
        <v>Honorarios Contador</v>
      </c>
      <c r="R27" s="61">
        <f t="shared" si="5"/>
        <v>0</v>
      </c>
      <c r="S27" s="61">
        <f t="shared" si="18"/>
        <v>0</v>
      </c>
      <c r="T27" s="61">
        <f t="shared" si="19"/>
        <v>0</v>
      </c>
      <c r="U27" s="61">
        <f t="shared" si="20"/>
        <v>0</v>
      </c>
      <c r="V27" s="61">
        <f t="shared" si="21"/>
        <v>0</v>
      </c>
      <c r="W27" s="61">
        <f t="shared" si="22"/>
        <v>0</v>
      </c>
    </row>
    <row r="28" spans="2:35" ht="15.75" thickBot="1">
      <c r="B28" s="78" t="str">
        <f>'Costos fijos'!B25</f>
        <v>Gasolina y/o gastos de transporte</v>
      </c>
      <c r="C28" s="61">
        <v>0</v>
      </c>
      <c r="D28" s="61">
        <f>'Costos fijos'!D25</f>
        <v>0</v>
      </c>
      <c r="E28" s="61">
        <f t="shared" si="17"/>
        <v>0</v>
      </c>
      <c r="F28" s="61">
        <f t="shared" si="17"/>
        <v>0</v>
      </c>
      <c r="G28" s="61">
        <f t="shared" si="17"/>
        <v>0</v>
      </c>
      <c r="H28" s="61">
        <f t="shared" si="17"/>
        <v>0</v>
      </c>
      <c r="I28" s="61">
        <f t="shared" si="17"/>
        <v>0</v>
      </c>
      <c r="J28" s="61">
        <f t="shared" si="17"/>
        <v>0</v>
      </c>
      <c r="K28" s="61">
        <f t="shared" si="17"/>
        <v>0</v>
      </c>
      <c r="L28" s="61">
        <f t="shared" si="17"/>
        <v>0</v>
      </c>
      <c r="M28" s="61">
        <f t="shared" si="17"/>
        <v>0</v>
      </c>
      <c r="N28" s="61">
        <f t="shared" si="17"/>
        <v>0</v>
      </c>
      <c r="O28" s="61">
        <f t="shared" si="17"/>
        <v>0</v>
      </c>
      <c r="P28" s="79"/>
      <c r="Q28" s="78" t="str">
        <f t="shared" si="4"/>
        <v>Gasolina y/o gastos de transporte</v>
      </c>
      <c r="R28" s="61">
        <f t="shared" si="5"/>
        <v>0</v>
      </c>
      <c r="S28" s="61">
        <f t="shared" si="18"/>
        <v>0</v>
      </c>
      <c r="T28" s="61">
        <f t="shared" si="19"/>
        <v>0</v>
      </c>
      <c r="U28" s="61">
        <f t="shared" si="20"/>
        <v>0</v>
      </c>
      <c r="V28" s="61">
        <f t="shared" si="21"/>
        <v>0</v>
      </c>
      <c r="W28" s="61">
        <f t="shared" si="22"/>
        <v>0</v>
      </c>
    </row>
    <row r="29" spans="2:35" ht="15.75" thickBot="1">
      <c r="B29" s="78" t="str">
        <f>'Costos fijos'!B26</f>
        <v>Papelería (Plumas, folders, hojas, etc.)</v>
      </c>
      <c r="C29" s="61">
        <v>0</v>
      </c>
      <c r="D29" s="61">
        <f>'Costos fijos'!D26</f>
        <v>0</v>
      </c>
      <c r="E29" s="61">
        <f t="shared" si="17"/>
        <v>0</v>
      </c>
      <c r="F29" s="61">
        <f t="shared" si="17"/>
        <v>0</v>
      </c>
      <c r="G29" s="61">
        <f t="shared" si="17"/>
        <v>0</v>
      </c>
      <c r="H29" s="61">
        <f t="shared" si="17"/>
        <v>0</v>
      </c>
      <c r="I29" s="61">
        <f t="shared" si="17"/>
        <v>0</v>
      </c>
      <c r="J29" s="61">
        <f t="shared" si="17"/>
        <v>0</v>
      </c>
      <c r="K29" s="61">
        <f t="shared" si="17"/>
        <v>0</v>
      </c>
      <c r="L29" s="61">
        <f t="shared" si="17"/>
        <v>0</v>
      </c>
      <c r="M29" s="61">
        <f t="shared" si="17"/>
        <v>0</v>
      </c>
      <c r="N29" s="61">
        <f t="shared" si="17"/>
        <v>0</v>
      </c>
      <c r="O29" s="61">
        <f t="shared" si="17"/>
        <v>0</v>
      </c>
      <c r="P29" s="79"/>
      <c r="Q29" s="78" t="str">
        <f t="shared" si="4"/>
        <v>Papelería (Plumas, folders, hojas, etc.)</v>
      </c>
      <c r="R29" s="61">
        <f t="shared" si="5"/>
        <v>0</v>
      </c>
      <c r="S29" s="61">
        <f t="shared" si="18"/>
        <v>0</v>
      </c>
      <c r="T29" s="61">
        <f t="shared" si="19"/>
        <v>0</v>
      </c>
      <c r="U29" s="61">
        <f t="shared" si="20"/>
        <v>0</v>
      </c>
      <c r="V29" s="61">
        <f t="shared" si="21"/>
        <v>0</v>
      </c>
      <c r="W29" s="61">
        <f t="shared" si="22"/>
        <v>0</v>
      </c>
    </row>
    <row r="30" spans="2:35" ht="15.75" thickBot="1">
      <c r="B30" s="78" t="str">
        <f>'Costos fijos'!B27</f>
        <v>Mantenimiento y reparaciones</v>
      </c>
      <c r="C30" s="61">
        <v>0</v>
      </c>
      <c r="D30" s="61">
        <f>'Costos fijos'!D27</f>
        <v>0</v>
      </c>
      <c r="E30" s="61">
        <f t="shared" si="17"/>
        <v>0</v>
      </c>
      <c r="F30" s="61">
        <f t="shared" si="17"/>
        <v>0</v>
      </c>
      <c r="G30" s="61">
        <f t="shared" si="17"/>
        <v>0</v>
      </c>
      <c r="H30" s="61">
        <f t="shared" si="17"/>
        <v>0</v>
      </c>
      <c r="I30" s="61">
        <f t="shared" si="17"/>
        <v>0</v>
      </c>
      <c r="J30" s="61">
        <f t="shared" si="17"/>
        <v>0</v>
      </c>
      <c r="K30" s="61">
        <f t="shared" si="17"/>
        <v>0</v>
      </c>
      <c r="L30" s="61">
        <f t="shared" si="17"/>
        <v>0</v>
      </c>
      <c r="M30" s="61">
        <f t="shared" si="17"/>
        <v>0</v>
      </c>
      <c r="N30" s="61">
        <f t="shared" si="17"/>
        <v>0</v>
      </c>
      <c r="O30" s="61">
        <f t="shared" si="17"/>
        <v>0</v>
      </c>
      <c r="P30" s="79"/>
      <c r="Q30" s="78" t="str">
        <f t="shared" si="4"/>
        <v>Mantenimiento y reparaciones</v>
      </c>
      <c r="R30" s="61">
        <f t="shared" si="5"/>
        <v>0</v>
      </c>
      <c r="S30" s="61">
        <f t="shared" si="18"/>
        <v>0</v>
      </c>
      <c r="T30" s="61">
        <f t="shared" si="19"/>
        <v>0</v>
      </c>
      <c r="U30" s="61">
        <f t="shared" si="20"/>
        <v>0</v>
      </c>
      <c r="V30" s="61">
        <f t="shared" si="21"/>
        <v>0</v>
      </c>
      <c r="W30" s="61">
        <f t="shared" si="22"/>
        <v>0</v>
      </c>
    </row>
    <row r="31" spans="2:35" ht="15.75" thickBot="1">
      <c r="B31" s="78" t="str">
        <f>'Costos fijos'!B28</f>
        <v>Limpieza (servicio y artículos)</v>
      </c>
      <c r="C31" s="61">
        <v>0</v>
      </c>
      <c r="D31" s="61">
        <f>'Costos fijos'!D28</f>
        <v>0</v>
      </c>
      <c r="E31" s="61">
        <f t="shared" si="17"/>
        <v>0</v>
      </c>
      <c r="F31" s="61">
        <f t="shared" si="17"/>
        <v>0</v>
      </c>
      <c r="G31" s="61">
        <f t="shared" si="17"/>
        <v>0</v>
      </c>
      <c r="H31" s="61">
        <f t="shared" si="17"/>
        <v>0</v>
      </c>
      <c r="I31" s="61">
        <f t="shared" si="17"/>
        <v>0</v>
      </c>
      <c r="J31" s="61">
        <f t="shared" si="17"/>
        <v>0</v>
      </c>
      <c r="K31" s="61">
        <f t="shared" si="17"/>
        <v>0</v>
      </c>
      <c r="L31" s="61">
        <f t="shared" si="17"/>
        <v>0</v>
      </c>
      <c r="M31" s="61">
        <f t="shared" si="17"/>
        <v>0</v>
      </c>
      <c r="N31" s="61">
        <f t="shared" si="17"/>
        <v>0</v>
      </c>
      <c r="O31" s="61">
        <f t="shared" si="17"/>
        <v>0</v>
      </c>
      <c r="P31" s="79"/>
      <c r="Q31" s="78" t="str">
        <f t="shared" si="4"/>
        <v>Limpieza (servicio y artículos)</v>
      </c>
      <c r="R31" s="61">
        <f t="shared" si="5"/>
        <v>0</v>
      </c>
      <c r="S31" s="61">
        <f t="shared" si="18"/>
        <v>0</v>
      </c>
      <c r="T31" s="61">
        <f t="shared" si="19"/>
        <v>0</v>
      </c>
      <c r="U31" s="61">
        <f t="shared" si="20"/>
        <v>0</v>
      </c>
      <c r="V31" s="61">
        <f t="shared" si="21"/>
        <v>0</v>
      </c>
      <c r="W31" s="61">
        <f t="shared" si="22"/>
        <v>0</v>
      </c>
    </row>
    <row r="32" spans="2:35" ht="15.75" thickBot="1">
      <c r="B32" s="78" t="str">
        <f>'Costos fijos'!B29</f>
        <v>Teléfono</v>
      </c>
      <c r="C32" s="61">
        <v>0</v>
      </c>
      <c r="D32" s="61">
        <f>'Costos fijos'!D29</f>
        <v>0</v>
      </c>
      <c r="E32" s="61">
        <f t="shared" si="17"/>
        <v>0</v>
      </c>
      <c r="F32" s="61">
        <f t="shared" si="17"/>
        <v>0</v>
      </c>
      <c r="G32" s="61">
        <f t="shared" si="17"/>
        <v>0</v>
      </c>
      <c r="H32" s="61">
        <f t="shared" si="17"/>
        <v>0</v>
      </c>
      <c r="I32" s="61">
        <f t="shared" si="17"/>
        <v>0</v>
      </c>
      <c r="J32" s="61">
        <f t="shared" si="17"/>
        <v>0</v>
      </c>
      <c r="K32" s="61">
        <f t="shared" si="17"/>
        <v>0</v>
      </c>
      <c r="L32" s="61">
        <f t="shared" si="17"/>
        <v>0</v>
      </c>
      <c r="M32" s="61">
        <f t="shared" si="17"/>
        <v>0</v>
      </c>
      <c r="N32" s="61">
        <f t="shared" si="17"/>
        <v>0</v>
      </c>
      <c r="O32" s="61">
        <f t="shared" si="17"/>
        <v>0</v>
      </c>
      <c r="P32" s="79"/>
      <c r="Q32" s="78" t="str">
        <f t="shared" si="4"/>
        <v>Teléfono</v>
      </c>
      <c r="R32" s="61">
        <f t="shared" si="5"/>
        <v>0</v>
      </c>
      <c r="S32" s="61">
        <f t="shared" si="18"/>
        <v>0</v>
      </c>
      <c r="T32" s="61">
        <f t="shared" si="19"/>
        <v>0</v>
      </c>
      <c r="U32" s="61">
        <f t="shared" si="20"/>
        <v>0</v>
      </c>
      <c r="V32" s="61">
        <f t="shared" si="21"/>
        <v>0</v>
      </c>
      <c r="W32" s="61">
        <f t="shared" si="22"/>
        <v>0</v>
      </c>
    </row>
    <row r="33" spans="2:23" ht="15.75" thickBot="1">
      <c r="B33" s="78" t="str">
        <f>'Costos fijos'!B30</f>
        <v>Gasto #</v>
      </c>
      <c r="C33" s="61">
        <v>0</v>
      </c>
      <c r="D33" s="61">
        <f>'Costos fijos'!D30</f>
        <v>0</v>
      </c>
      <c r="E33" s="61">
        <f t="shared" si="17"/>
        <v>0</v>
      </c>
      <c r="F33" s="61">
        <f t="shared" si="17"/>
        <v>0</v>
      </c>
      <c r="G33" s="61">
        <f t="shared" si="17"/>
        <v>0</v>
      </c>
      <c r="H33" s="61">
        <f t="shared" si="17"/>
        <v>0</v>
      </c>
      <c r="I33" s="61">
        <f t="shared" si="17"/>
        <v>0</v>
      </c>
      <c r="J33" s="61">
        <f t="shared" si="17"/>
        <v>0</v>
      </c>
      <c r="K33" s="61">
        <f t="shared" si="17"/>
        <v>0</v>
      </c>
      <c r="L33" s="61">
        <f t="shared" si="17"/>
        <v>0</v>
      </c>
      <c r="M33" s="61">
        <f t="shared" si="17"/>
        <v>0</v>
      </c>
      <c r="N33" s="61">
        <f t="shared" si="17"/>
        <v>0</v>
      </c>
      <c r="O33" s="61">
        <f t="shared" si="17"/>
        <v>0</v>
      </c>
      <c r="P33" s="79"/>
      <c r="Q33" s="78" t="str">
        <f t="shared" si="4"/>
        <v>Gasto #</v>
      </c>
      <c r="R33" s="61">
        <f t="shared" si="5"/>
        <v>0</v>
      </c>
      <c r="S33" s="61">
        <f t="shared" si="18"/>
        <v>0</v>
      </c>
      <c r="T33" s="61">
        <f t="shared" si="19"/>
        <v>0</v>
      </c>
      <c r="U33" s="61">
        <f t="shared" si="20"/>
        <v>0</v>
      </c>
      <c r="V33" s="61">
        <f t="shared" si="21"/>
        <v>0</v>
      </c>
      <c r="W33" s="61">
        <f t="shared" si="22"/>
        <v>0</v>
      </c>
    </row>
    <row r="34" spans="2:23" ht="15.75" thickBot="1">
      <c r="B34" s="78" t="str">
        <f>'Costos fijos'!B31</f>
        <v>Gasto #</v>
      </c>
      <c r="C34" s="61">
        <v>0</v>
      </c>
      <c r="D34" s="61">
        <f>'Costos fijos'!D31</f>
        <v>0</v>
      </c>
      <c r="E34" s="61">
        <f t="shared" si="17"/>
        <v>0</v>
      </c>
      <c r="F34" s="61">
        <f t="shared" si="17"/>
        <v>0</v>
      </c>
      <c r="G34" s="61">
        <f t="shared" si="17"/>
        <v>0</v>
      </c>
      <c r="H34" s="61">
        <f t="shared" si="17"/>
        <v>0</v>
      </c>
      <c r="I34" s="61">
        <f t="shared" si="17"/>
        <v>0</v>
      </c>
      <c r="J34" s="61">
        <f t="shared" si="17"/>
        <v>0</v>
      </c>
      <c r="K34" s="61">
        <f t="shared" si="17"/>
        <v>0</v>
      </c>
      <c r="L34" s="61">
        <f t="shared" si="17"/>
        <v>0</v>
      </c>
      <c r="M34" s="61">
        <f t="shared" si="17"/>
        <v>0</v>
      </c>
      <c r="N34" s="61">
        <f t="shared" si="17"/>
        <v>0</v>
      </c>
      <c r="O34" s="61">
        <f t="shared" si="17"/>
        <v>0</v>
      </c>
      <c r="P34" s="79"/>
      <c r="Q34" s="78" t="str">
        <f t="shared" si="4"/>
        <v>Gasto #</v>
      </c>
      <c r="R34" s="61">
        <f t="shared" si="5"/>
        <v>0</v>
      </c>
      <c r="S34" s="61">
        <f t="shared" si="18"/>
        <v>0</v>
      </c>
      <c r="T34" s="61">
        <f t="shared" si="19"/>
        <v>0</v>
      </c>
      <c r="U34" s="61">
        <f t="shared" si="20"/>
        <v>0</v>
      </c>
      <c r="V34" s="61">
        <f t="shared" si="21"/>
        <v>0</v>
      </c>
      <c r="W34" s="61">
        <f t="shared" si="22"/>
        <v>0</v>
      </c>
    </row>
    <row r="35" spans="2:23" ht="15.75" thickBot="1">
      <c r="B35" s="78" t="str">
        <f>'Costos fijos'!B32</f>
        <v>Aguinaldos</v>
      </c>
      <c r="C35" s="61">
        <v>0</v>
      </c>
      <c r="D35" s="61">
        <f>'Costos fijos'!D32</f>
        <v>0</v>
      </c>
      <c r="E35" s="61">
        <f t="shared" si="17"/>
        <v>0</v>
      </c>
      <c r="F35" s="61">
        <f t="shared" si="17"/>
        <v>0</v>
      </c>
      <c r="G35" s="61">
        <f t="shared" si="17"/>
        <v>0</v>
      </c>
      <c r="H35" s="61">
        <f t="shared" si="17"/>
        <v>0</v>
      </c>
      <c r="I35" s="61">
        <f t="shared" si="17"/>
        <v>0</v>
      </c>
      <c r="J35" s="61">
        <f t="shared" si="17"/>
        <v>0</v>
      </c>
      <c r="K35" s="61">
        <f t="shared" si="17"/>
        <v>0</v>
      </c>
      <c r="L35" s="61">
        <f t="shared" si="17"/>
        <v>0</v>
      </c>
      <c r="M35" s="61">
        <f t="shared" si="17"/>
        <v>0</v>
      </c>
      <c r="N35" s="61">
        <f t="shared" si="17"/>
        <v>0</v>
      </c>
      <c r="O35" s="61">
        <f t="shared" si="17"/>
        <v>0</v>
      </c>
      <c r="P35" s="79"/>
      <c r="Q35" s="78" t="str">
        <f t="shared" si="4"/>
        <v>Aguinaldos</v>
      </c>
      <c r="R35" s="61">
        <f t="shared" si="5"/>
        <v>0</v>
      </c>
      <c r="S35" s="61">
        <f t="shared" si="18"/>
        <v>0</v>
      </c>
      <c r="T35" s="61">
        <f t="shared" si="19"/>
        <v>0</v>
      </c>
      <c r="U35" s="61">
        <f t="shared" si="20"/>
        <v>0</v>
      </c>
      <c r="V35" s="61">
        <f t="shared" si="21"/>
        <v>0</v>
      </c>
      <c r="W35" s="61">
        <f t="shared" si="22"/>
        <v>0</v>
      </c>
    </row>
    <row r="36" spans="2:23" ht="15.75" thickBot="1">
      <c r="B36" s="78" t="str">
        <f>'Costos fijos'!B33</f>
        <v>Prestaciones Sociales IMSS,INFONAVIT, AFORE</v>
      </c>
      <c r="C36" s="61">
        <v>0</v>
      </c>
      <c r="D36" s="61">
        <f>'Costos fijos'!D33</f>
        <v>0</v>
      </c>
      <c r="E36" s="61">
        <f t="shared" si="17"/>
        <v>0</v>
      </c>
      <c r="F36" s="61">
        <f t="shared" si="17"/>
        <v>0</v>
      </c>
      <c r="G36" s="61">
        <f t="shared" si="17"/>
        <v>0</v>
      </c>
      <c r="H36" s="61">
        <f t="shared" si="17"/>
        <v>0</v>
      </c>
      <c r="I36" s="61">
        <f t="shared" si="17"/>
        <v>0</v>
      </c>
      <c r="J36" s="61">
        <f t="shared" si="17"/>
        <v>0</v>
      </c>
      <c r="K36" s="61">
        <f t="shared" si="17"/>
        <v>0</v>
      </c>
      <c r="L36" s="61">
        <f t="shared" si="17"/>
        <v>0</v>
      </c>
      <c r="M36" s="61">
        <f t="shared" si="17"/>
        <v>0</v>
      </c>
      <c r="N36" s="61">
        <f t="shared" si="17"/>
        <v>0</v>
      </c>
      <c r="O36" s="61">
        <f t="shared" si="17"/>
        <v>0</v>
      </c>
      <c r="P36" s="79"/>
      <c r="Q36" s="78" t="str">
        <f t="shared" si="4"/>
        <v>Prestaciones Sociales IMSS,INFONAVIT, AFORE</v>
      </c>
      <c r="R36" s="61">
        <f t="shared" si="5"/>
        <v>0</v>
      </c>
      <c r="S36" s="61">
        <f t="shared" si="18"/>
        <v>0</v>
      </c>
      <c r="T36" s="61">
        <f t="shared" si="19"/>
        <v>0</v>
      </c>
      <c r="U36" s="61">
        <f t="shared" si="20"/>
        <v>0</v>
      </c>
      <c r="V36" s="61">
        <f t="shared" si="21"/>
        <v>0</v>
      </c>
      <c r="W36" s="61">
        <f t="shared" si="22"/>
        <v>0</v>
      </c>
    </row>
    <row r="37" spans="2:23" ht="15.75" thickBot="1">
      <c r="B37" s="78" t="str">
        <f>'Costos fijos'!B34</f>
        <v>Impuesto estatal (5%)</v>
      </c>
      <c r="C37" s="61">
        <v>0</v>
      </c>
      <c r="D37" s="61">
        <f>'Costos fijos'!D34</f>
        <v>0</v>
      </c>
      <c r="E37" s="61">
        <f t="shared" si="17"/>
        <v>0</v>
      </c>
      <c r="F37" s="61">
        <f t="shared" si="17"/>
        <v>0</v>
      </c>
      <c r="G37" s="61">
        <f t="shared" si="17"/>
        <v>0</v>
      </c>
      <c r="H37" s="61">
        <f t="shared" si="17"/>
        <v>0</v>
      </c>
      <c r="I37" s="61">
        <f t="shared" si="17"/>
        <v>0</v>
      </c>
      <c r="J37" s="61">
        <f t="shared" si="17"/>
        <v>0</v>
      </c>
      <c r="K37" s="61">
        <f t="shared" si="17"/>
        <v>0</v>
      </c>
      <c r="L37" s="61">
        <f t="shared" si="17"/>
        <v>0</v>
      </c>
      <c r="M37" s="61">
        <f t="shared" si="17"/>
        <v>0</v>
      </c>
      <c r="N37" s="61">
        <f t="shared" si="17"/>
        <v>0</v>
      </c>
      <c r="O37" s="61">
        <f t="shared" si="17"/>
        <v>0</v>
      </c>
      <c r="P37" s="79"/>
      <c r="Q37" s="78" t="str">
        <f t="shared" si="4"/>
        <v>Impuesto estatal (5%)</v>
      </c>
      <c r="R37" s="61">
        <f t="shared" si="5"/>
        <v>0</v>
      </c>
      <c r="S37" s="61">
        <f t="shared" si="18"/>
        <v>0</v>
      </c>
      <c r="T37" s="61">
        <f t="shared" si="19"/>
        <v>0</v>
      </c>
      <c r="U37" s="61">
        <f t="shared" si="20"/>
        <v>0</v>
      </c>
      <c r="V37" s="61">
        <f t="shared" si="21"/>
        <v>0</v>
      </c>
      <c r="W37" s="61">
        <f t="shared" si="22"/>
        <v>0</v>
      </c>
    </row>
    <row r="38" spans="2:23" ht="15.75" thickBot="1">
      <c r="B38" s="78" t="str">
        <f>'Costos fijos'!B37</f>
        <v>Intereses financiamiento</v>
      </c>
      <c r="C38" s="61">
        <v>0</v>
      </c>
      <c r="D38" s="61">
        <f>'Tabla amortizaci'!D14</f>
        <v>0</v>
      </c>
      <c r="E38" s="61" t="str">
        <f>'Tabla amortizaci'!D15</f>
        <v/>
      </c>
      <c r="F38" s="61" t="str">
        <f>'Tabla amortizaci'!D16</f>
        <v/>
      </c>
      <c r="G38" s="61" t="str">
        <f>'Tabla amortizaci'!D17</f>
        <v/>
      </c>
      <c r="H38" s="61" t="str">
        <f>'Tabla amortizaci'!D18</f>
        <v/>
      </c>
      <c r="I38" s="61" t="str">
        <f>'Tabla amortizaci'!D19</f>
        <v/>
      </c>
      <c r="J38" s="61" t="str">
        <f>'Tabla amortizaci'!D20</f>
        <v/>
      </c>
      <c r="K38" s="61" t="str">
        <f>'Tabla amortizaci'!D21</f>
        <v/>
      </c>
      <c r="L38" s="61" t="str">
        <f>'Tabla amortizaci'!D22</f>
        <v/>
      </c>
      <c r="M38" s="61" t="str">
        <f>'Tabla amortizaci'!D23</f>
        <v/>
      </c>
      <c r="N38" s="61" t="str">
        <f>'Tabla amortizaci'!D24</f>
        <v/>
      </c>
      <c r="O38" s="61" t="str">
        <f>'Tabla amortizaci'!D25</f>
        <v/>
      </c>
      <c r="P38" s="79"/>
      <c r="Q38" s="78" t="str">
        <f t="shared" si="4"/>
        <v>Intereses financiamiento</v>
      </c>
      <c r="R38" s="61">
        <f t="shared" si="5"/>
        <v>0</v>
      </c>
      <c r="S38" s="61">
        <f t="shared" si="18"/>
        <v>0</v>
      </c>
      <c r="T38" s="61">
        <f>SUM('Tabla amortizaci'!D26:D37)</f>
        <v>0</v>
      </c>
      <c r="U38" s="61">
        <f>SUM('Tabla amortizaci'!D38:D49)</f>
        <v>0</v>
      </c>
      <c r="V38" s="61">
        <f>SUM('Tabla amortizaci'!D50:D61)</f>
        <v>0</v>
      </c>
      <c r="W38" s="61">
        <f>SUM('Tabla amortizaci'!D62:D73)</f>
        <v>0</v>
      </c>
    </row>
    <row r="39" spans="2:23">
      <c r="B39" s="78" t="s">
        <v>91</v>
      </c>
      <c r="C39" s="61">
        <v>0</v>
      </c>
      <c r="D39" s="61">
        <f>'Tabla amortizaci'!C14</f>
        <v>0</v>
      </c>
      <c r="E39" s="61" t="str">
        <f>'Tabla amortizaci'!C15</f>
        <v/>
      </c>
      <c r="F39" s="61" t="str">
        <f>'Tabla amortizaci'!C16</f>
        <v/>
      </c>
      <c r="G39" s="61" t="str">
        <f>'Tabla amortizaci'!C17</f>
        <v/>
      </c>
      <c r="H39" s="61" t="str">
        <f>'Tabla amortizaci'!C18</f>
        <v/>
      </c>
      <c r="I39" s="61" t="str">
        <f>'Tabla amortizaci'!C19</f>
        <v/>
      </c>
      <c r="J39" s="61" t="str">
        <f>'Tabla amortizaci'!C20</f>
        <v/>
      </c>
      <c r="K39" s="61" t="str">
        <f>'Tabla amortizaci'!C21</f>
        <v/>
      </c>
      <c r="L39" s="61" t="str">
        <f>'Tabla amortizaci'!C22</f>
        <v/>
      </c>
      <c r="M39" s="61" t="str">
        <f>'Tabla amortizaci'!C23</f>
        <v/>
      </c>
      <c r="N39" s="61" t="str">
        <f>'Tabla amortizaci'!C24</f>
        <v/>
      </c>
      <c r="O39" s="61" t="str">
        <f>'Tabla amortizaci'!C25</f>
        <v/>
      </c>
      <c r="P39" s="79"/>
      <c r="Q39" s="78" t="str">
        <f t="shared" si="4"/>
        <v>Abono a capital</v>
      </c>
      <c r="R39" s="61">
        <f t="shared" si="5"/>
        <v>0</v>
      </c>
      <c r="S39" s="61">
        <f>SUM(D39:O39)</f>
        <v>0</v>
      </c>
      <c r="T39" s="61">
        <f>SUM('Tabla amortizaci'!C26:C37)</f>
        <v>0</v>
      </c>
      <c r="U39" s="61">
        <f>SUM('Tabla amortizaci'!C38:C49)</f>
        <v>0</v>
      </c>
      <c r="V39" s="61">
        <f>SUM('Tabla amortizaci'!C50:C61)</f>
        <v>0</v>
      </c>
      <c r="W39" s="61">
        <f>SUM('Tabla amortizaci'!C62:C73)</f>
        <v>0</v>
      </c>
    </row>
    <row r="40" spans="2:23" ht="16.5" thickBot="1">
      <c r="B40" s="73" t="s">
        <v>86</v>
      </c>
      <c r="C40" s="74">
        <f t="shared" ref="C40:O40" si="23">C11-C16</f>
        <v>0</v>
      </c>
      <c r="D40" s="74">
        <f t="shared" si="23"/>
        <v>0</v>
      </c>
      <c r="E40" s="74">
        <f t="shared" si="23"/>
        <v>0</v>
      </c>
      <c r="F40" s="74" t="e">
        <f t="shared" si="23"/>
        <v>#VALUE!</v>
      </c>
      <c r="G40" s="74" t="e">
        <f t="shared" si="23"/>
        <v>#VALUE!</v>
      </c>
      <c r="H40" s="74" t="e">
        <f t="shared" si="23"/>
        <v>#VALUE!</v>
      </c>
      <c r="I40" s="74" t="e">
        <f t="shared" si="23"/>
        <v>#VALUE!</v>
      </c>
      <c r="J40" s="74" t="e">
        <f t="shared" si="23"/>
        <v>#VALUE!</v>
      </c>
      <c r="K40" s="74" t="e">
        <f t="shared" si="23"/>
        <v>#VALUE!</v>
      </c>
      <c r="L40" s="74" t="e">
        <f t="shared" si="23"/>
        <v>#VALUE!</v>
      </c>
      <c r="M40" s="74" t="e">
        <f t="shared" si="23"/>
        <v>#VALUE!</v>
      </c>
      <c r="N40" s="74" t="e">
        <f t="shared" si="23"/>
        <v>#VALUE!</v>
      </c>
      <c r="O40" s="75" t="e">
        <f t="shared" si="23"/>
        <v>#VALUE!</v>
      </c>
      <c r="P40" s="76"/>
      <c r="Q40" s="73" t="s">
        <v>86</v>
      </c>
      <c r="R40" s="74">
        <f t="shared" ref="R40:W40" si="24">R11-R16</f>
        <v>0</v>
      </c>
      <c r="S40" s="74">
        <f t="shared" si="24"/>
        <v>0</v>
      </c>
      <c r="T40" s="74" t="e">
        <f t="shared" si="24"/>
        <v>#VALUE!</v>
      </c>
      <c r="U40" s="74" t="e">
        <f t="shared" si="24"/>
        <v>#VALUE!</v>
      </c>
      <c r="V40" s="74" t="e">
        <f t="shared" si="24"/>
        <v>#VALUE!</v>
      </c>
      <c r="W40" s="74" t="e">
        <f t="shared" si="24"/>
        <v>#VALUE!</v>
      </c>
    </row>
    <row r="41" spans="2:23">
      <c r="B41" s="78" t="s">
        <v>87</v>
      </c>
      <c r="C41" s="61">
        <v>0</v>
      </c>
      <c r="D41" s="61">
        <f>'Estado de resultados'!C19</f>
        <v>0</v>
      </c>
      <c r="E41" s="61" t="e">
        <f>'Estado de resultados'!D19</f>
        <v>#VALUE!</v>
      </c>
      <c r="F41" s="61" t="e">
        <f>'Estado de resultados'!E19</f>
        <v>#VALUE!</v>
      </c>
      <c r="G41" s="61" t="e">
        <f>'Estado de resultados'!F19</f>
        <v>#VALUE!</v>
      </c>
      <c r="H41" s="61" t="e">
        <f>'Estado de resultados'!G19</f>
        <v>#VALUE!</v>
      </c>
      <c r="I41" s="61" t="e">
        <f>'Estado de resultados'!H19</f>
        <v>#VALUE!</v>
      </c>
      <c r="J41" s="61" t="e">
        <f>'Estado de resultados'!I19</f>
        <v>#VALUE!</v>
      </c>
      <c r="K41" s="61" t="e">
        <f>'Estado de resultados'!J19</f>
        <v>#VALUE!</v>
      </c>
      <c r="L41" s="61" t="e">
        <f>'Estado de resultados'!K19</f>
        <v>#VALUE!</v>
      </c>
      <c r="M41" s="61" t="e">
        <f>'Estado de resultados'!L19</f>
        <v>#VALUE!</v>
      </c>
      <c r="N41" s="61" t="e">
        <f>'Estado de resultados'!M19</f>
        <v>#VALUE!</v>
      </c>
      <c r="O41" s="61" t="e">
        <f>'Estado de resultados'!N19</f>
        <v>#VALUE!</v>
      </c>
      <c r="P41" s="79"/>
      <c r="Q41" s="78" t="s">
        <v>87</v>
      </c>
      <c r="R41" s="61">
        <v>0</v>
      </c>
      <c r="S41" s="61" t="e">
        <f t="shared" si="18"/>
        <v>#VALUE!</v>
      </c>
      <c r="T41" s="61">
        <f>'Estado de resultados'!R19</f>
        <v>0</v>
      </c>
      <c r="U41" s="61">
        <f>'Estado de resultados'!S19</f>
        <v>0</v>
      </c>
      <c r="V41" s="61">
        <f>'Estado de resultados'!T19</f>
        <v>0</v>
      </c>
      <c r="W41" s="61">
        <f>'Estado de resultados'!U19</f>
        <v>0</v>
      </c>
    </row>
    <row r="42" spans="2:23" s="87" customFormat="1" ht="15.75">
      <c r="B42" s="83" t="s">
        <v>88</v>
      </c>
      <c r="C42" s="84">
        <f>C40-C41</f>
        <v>0</v>
      </c>
      <c r="D42" s="84">
        <f t="shared" ref="D42:O42" si="25">D40-D41</f>
        <v>0</v>
      </c>
      <c r="E42" s="84" t="e">
        <f t="shared" si="25"/>
        <v>#VALUE!</v>
      </c>
      <c r="F42" s="84" t="e">
        <f t="shared" si="25"/>
        <v>#VALUE!</v>
      </c>
      <c r="G42" s="84" t="e">
        <f t="shared" si="25"/>
        <v>#VALUE!</v>
      </c>
      <c r="H42" s="84" t="e">
        <f t="shared" si="25"/>
        <v>#VALUE!</v>
      </c>
      <c r="I42" s="84" t="e">
        <f t="shared" si="25"/>
        <v>#VALUE!</v>
      </c>
      <c r="J42" s="84" t="e">
        <f t="shared" si="25"/>
        <v>#VALUE!</v>
      </c>
      <c r="K42" s="84" t="e">
        <f t="shared" si="25"/>
        <v>#VALUE!</v>
      </c>
      <c r="L42" s="84" t="e">
        <f t="shared" si="25"/>
        <v>#VALUE!</v>
      </c>
      <c r="M42" s="84" t="e">
        <f t="shared" si="25"/>
        <v>#VALUE!</v>
      </c>
      <c r="N42" s="84" t="e">
        <f t="shared" si="25"/>
        <v>#VALUE!</v>
      </c>
      <c r="O42" s="85" t="e">
        <f t="shared" si="25"/>
        <v>#VALUE!</v>
      </c>
      <c r="P42" s="86"/>
      <c r="Q42" s="83" t="s">
        <v>88</v>
      </c>
      <c r="R42" s="85">
        <f t="shared" ref="R42:W42" si="26">R40-R41</f>
        <v>0</v>
      </c>
      <c r="S42" s="85" t="e">
        <f t="shared" si="26"/>
        <v>#VALUE!</v>
      </c>
      <c r="T42" s="85" t="e">
        <f t="shared" si="26"/>
        <v>#VALUE!</v>
      </c>
      <c r="U42" s="85" t="e">
        <f t="shared" si="26"/>
        <v>#VALUE!</v>
      </c>
      <c r="V42" s="85" t="e">
        <f t="shared" si="26"/>
        <v>#VALUE!</v>
      </c>
      <c r="W42" s="85" t="e">
        <f t="shared" si="26"/>
        <v>#VALUE!</v>
      </c>
    </row>
    <row r="43" spans="2:23"/>
  </sheetData>
  <mergeCells count="13">
    <mergeCell ref="E6:J6"/>
    <mergeCell ref="R6:U6"/>
    <mergeCell ref="B8:O8"/>
    <mergeCell ref="Y9:AI9"/>
    <mergeCell ref="Y12:AI12"/>
    <mergeCell ref="Q8:W8"/>
    <mergeCell ref="B6:C6"/>
    <mergeCell ref="Q1:W1"/>
    <mergeCell ref="Q2:W2"/>
    <mergeCell ref="Q4:W4"/>
    <mergeCell ref="B1:O1"/>
    <mergeCell ref="B2:O2"/>
    <mergeCell ref="B4:O4"/>
  </mergeCells>
  <phoneticPr fontId="15" type="noConversion"/>
  <printOptions horizontalCentered="1"/>
  <pageMargins left="0.31496062992125984" right="0.31496062992125984" top="0.74803149606299213" bottom="0.74803149606299213" header="0.31496062992125984" footer="0.31496062992125984"/>
  <pageSetup scale="53" fitToWidth="2" fitToHeight="3" orientation="landscape" horizontalDpi="4294967294" verticalDpi="4294967294" r:id="rId1"/>
  <colBreaks count="1" manualBreakCount="1">
    <brk id="15" max="42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"/>
  <sheetViews>
    <sheetView showGridLines="0" topLeftCell="N1" zoomScaleNormal="100" workbookViewId="0">
      <selection activeCell="Q12" sqref="Q12"/>
    </sheetView>
  </sheetViews>
  <sheetFormatPr baseColWidth="10" defaultColWidth="10.875" defaultRowHeight="15"/>
  <cols>
    <col min="1" max="1" width="3.5" style="32" customWidth="1"/>
    <col min="2" max="2" width="47.75" style="32" customWidth="1"/>
    <col min="3" max="14" width="14" style="32" customWidth="1"/>
    <col min="15" max="15" width="1.5" style="32" customWidth="1"/>
    <col min="16" max="16" width="48" style="32" customWidth="1"/>
    <col min="17" max="21" width="25" style="32" customWidth="1"/>
    <col min="22" max="16384" width="10.875" style="32"/>
  </cols>
  <sheetData>
    <row r="1" spans="2:22" ht="20.25">
      <c r="B1" s="141" t="s">
        <v>184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 t="s">
        <v>2</v>
      </c>
      <c r="Q1" s="141"/>
      <c r="R1" s="141"/>
      <c r="S1" s="141"/>
      <c r="T1" s="141"/>
      <c r="U1" s="141"/>
      <c r="V1" s="38"/>
    </row>
    <row r="2" spans="2:22" ht="18">
      <c r="B2" s="214" t="s">
        <v>182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 t="s">
        <v>1</v>
      </c>
      <c r="Q2" s="214"/>
      <c r="R2" s="214"/>
      <c r="S2" s="214"/>
      <c r="T2" s="214"/>
      <c r="U2" s="214"/>
      <c r="V2" s="39"/>
    </row>
    <row r="4" spans="2:22" ht="23.25">
      <c r="B4" s="142" t="s">
        <v>0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67" t="s">
        <v>0</v>
      </c>
      <c r="Q4" s="167"/>
      <c r="R4" s="167"/>
      <c r="S4" s="167"/>
      <c r="T4" s="167"/>
      <c r="U4" s="167"/>
      <c r="V4" s="88"/>
    </row>
    <row r="5" spans="2:22" ht="23.25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33"/>
      <c r="Q5" s="33"/>
      <c r="R5" s="33"/>
      <c r="S5" s="33"/>
      <c r="T5" s="33"/>
      <c r="U5" s="33"/>
      <c r="V5" s="88"/>
    </row>
    <row r="6" spans="2:22" ht="19.5" customHeight="1">
      <c r="B6" s="229" t="s">
        <v>178</v>
      </c>
      <c r="C6" s="229"/>
      <c r="D6" s="229"/>
      <c r="E6" s="186" t="str">
        <f>IF(Datos!B9="","",Datos!B9)</f>
        <v/>
      </c>
      <c r="F6" s="186"/>
      <c r="G6" s="186"/>
      <c r="H6" s="186"/>
      <c r="I6" s="186"/>
      <c r="J6" s="186"/>
      <c r="K6" s="102"/>
      <c r="L6" s="102"/>
      <c r="M6" s="102"/>
      <c r="N6" s="102"/>
      <c r="O6" s="102"/>
      <c r="P6" s="103" t="s">
        <v>178</v>
      </c>
      <c r="Q6" s="186" t="str">
        <f>IF(Datos!O9="","",Datos!O9)</f>
        <v/>
      </c>
      <c r="R6" s="186"/>
      <c r="S6" s="186"/>
      <c r="T6" s="186"/>
      <c r="U6" s="33"/>
      <c r="V6" s="88"/>
    </row>
    <row r="8" spans="2:22" ht="18">
      <c r="B8" s="216" t="s">
        <v>116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67"/>
      <c r="P8" s="216" t="s">
        <v>117</v>
      </c>
      <c r="Q8" s="217"/>
      <c r="R8" s="217"/>
      <c r="S8" s="217"/>
      <c r="T8" s="217"/>
      <c r="U8" s="217"/>
    </row>
    <row r="9" spans="2:22">
      <c r="O9" s="67"/>
    </row>
    <row r="10" spans="2:22" ht="27" customHeight="1" thickBot="1">
      <c r="B10" s="89"/>
      <c r="C10" s="69" t="s">
        <v>67</v>
      </c>
      <c r="D10" s="69" t="s">
        <v>68</v>
      </c>
      <c r="E10" s="69" t="s">
        <v>69</v>
      </c>
      <c r="F10" s="69" t="s">
        <v>70</v>
      </c>
      <c r="G10" s="69" t="s">
        <v>71</v>
      </c>
      <c r="H10" s="69" t="s">
        <v>72</v>
      </c>
      <c r="I10" s="69" t="s">
        <v>73</v>
      </c>
      <c r="J10" s="69" t="s">
        <v>74</v>
      </c>
      <c r="K10" s="69" t="s">
        <v>75</v>
      </c>
      <c r="L10" s="69" t="s">
        <v>76</v>
      </c>
      <c r="M10" s="69" t="s">
        <v>77</v>
      </c>
      <c r="N10" s="69" t="s">
        <v>78</v>
      </c>
      <c r="O10" s="67"/>
      <c r="Q10" s="69" t="s">
        <v>95</v>
      </c>
      <c r="R10" s="69" t="s">
        <v>96</v>
      </c>
      <c r="S10" s="69" t="s">
        <v>97</v>
      </c>
      <c r="T10" s="69" t="s">
        <v>98</v>
      </c>
      <c r="U10" s="69" t="s">
        <v>99</v>
      </c>
    </row>
    <row r="11" spans="2:22" ht="27" customHeight="1" thickBot="1">
      <c r="B11" s="78" t="s">
        <v>103</v>
      </c>
      <c r="C11" s="61">
        <f>Flujo!D15</f>
        <v>0</v>
      </c>
      <c r="D11" s="61">
        <f>Flujo!E15</f>
        <v>0</v>
      </c>
      <c r="E11" s="61">
        <f>Flujo!F15</f>
        <v>0</v>
      </c>
      <c r="F11" s="61">
        <f>Flujo!G15</f>
        <v>0</v>
      </c>
      <c r="G11" s="61">
        <f>Flujo!H15</f>
        <v>0</v>
      </c>
      <c r="H11" s="61">
        <f>Flujo!I15</f>
        <v>0</v>
      </c>
      <c r="I11" s="61">
        <f>Flujo!J15</f>
        <v>0</v>
      </c>
      <c r="J11" s="61">
        <f>Flujo!K15</f>
        <v>0</v>
      </c>
      <c r="K11" s="61">
        <f>Flujo!L15</f>
        <v>0</v>
      </c>
      <c r="L11" s="61">
        <f>Flujo!M15</f>
        <v>0</v>
      </c>
      <c r="M11" s="61">
        <f>Flujo!N15</f>
        <v>0</v>
      </c>
      <c r="N11" s="61">
        <f>Flujo!O15</f>
        <v>0</v>
      </c>
      <c r="O11" s="67"/>
      <c r="P11" s="78" t="s">
        <v>103</v>
      </c>
      <c r="Q11" s="61">
        <f>Flujo!S15</f>
        <v>0</v>
      </c>
      <c r="R11" s="61">
        <f>Flujo!T15</f>
        <v>0</v>
      </c>
      <c r="S11" s="61">
        <f>Flujo!U15</f>
        <v>0</v>
      </c>
      <c r="T11" s="61">
        <f>Flujo!V15</f>
        <v>0</v>
      </c>
      <c r="U11" s="61">
        <f>Flujo!W15</f>
        <v>0</v>
      </c>
    </row>
    <row r="12" spans="2:22" ht="27" customHeight="1">
      <c r="B12" s="78" t="s">
        <v>104</v>
      </c>
      <c r="C12" s="61">
        <f>Flujo!D17</f>
        <v>0</v>
      </c>
      <c r="D12" s="61">
        <f>Flujo!E17</f>
        <v>0</v>
      </c>
      <c r="E12" s="61">
        <f>Flujo!F17</f>
        <v>0</v>
      </c>
      <c r="F12" s="61">
        <f>Flujo!G17</f>
        <v>0</v>
      </c>
      <c r="G12" s="61">
        <f>Flujo!H17</f>
        <v>0</v>
      </c>
      <c r="H12" s="61">
        <f>Flujo!I17</f>
        <v>0</v>
      </c>
      <c r="I12" s="61">
        <f>Flujo!J17</f>
        <v>0</v>
      </c>
      <c r="J12" s="61">
        <f>Flujo!K17</f>
        <v>0</v>
      </c>
      <c r="K12" s="61">
        <f>Flujo!L17</f>
        <v>0</v>
      </c>
      <c r="L12" s="61">
        <f>Flujo!M17</f>
        <v>0</v>
      </c>
      <c r="M12" s="61">
        <f>Flujo!N17</f>
        <v>0</v>
      </c>
      <c r="N12" s="61">
        <f>Flujo!O17</f>
        <v>0</v>
      </c>
      <c r="O12" s="67"/>
      <c r="P12" s="78" t="s">
        <v>104</v>
      </c>
      <c r="Q12" s="61">
        <f>Flujo!S17</f>
        <v>0</v>
      </c>
      <c r="R12" s="61">
        <f>Flujo!T17</f>
        <v>0</v>
      </c>
      <c r="S12" s="61">
        <f>Flujo!U17</f>
        <v>0</v>
      </c>
      <c r="T12" s="61">
        <f>Flujo!V17</f>
        <v>0</v>
      </c>
      <c r="U12" s="61">
        <f>Flujo!W17</f>
        <v>0</v>
      </c>
    </row>
    <row r="13" spans="2:22" ht="27" customHeight="1" thickBot="1">
      <c r="B13" s="73" t="s">
        <v>105</v>
      </c>
      <c r="C13" s="74">
        <f>C11-C12</f>
        <v>0</v>
      </c>
      <c r="D13" s="74">
        <f t="shared" ref="D13:M13" si="0">D11-D12</f>
        <v>0</v>
      </c>
      <c r="E13" s="74">
        <f t="shared" si="0"/>
        <v>0</v>
      </c>
      <c r="F13" s="74">
        <f t="shared" si="0"/>
        <v>0</v>
      </c>
      <c r="G13" s="74">
        <f t="shared" si="0"/>
        <v>0</v>
      </c>
      <c r="H13" s="74">
        <f t="shared" si="0"/>
        <v>0</v>
      </c>
      <c r="I13" s="74">
        <f t="shared" si="0"/>
        <v>0</v>
      </c>
      <c r="J13" s="74">
        <f t="shared" si="0"/>
        <v>0</v>
      </c>
      <c r="K13" s="74">
        <f t="shared" si="0"/>
        <v>0</v>
      </c>
      <c r="L13" s="74">
        <f t="shared" si="0"/>
        <v>0</v>
      </c>
      <c r="M13" s="74">
        <f t="shared" si="0"/>
        <v>0</v>
      </c>
      <c r="N13" s="74">
        <f>N11-N12</f>
        <v>0</v>
      </c>
      <c r="O13" s="67"/>
      <c r="P13" s="73" t="s">
        <v>105</v>
      </c>
      <c r="Q13" s="74">
        <f>Q11-Q12</f>
        <v>0</v>
      </c>
      <c r="R13" s="74">
        <f t="shared" ref="R13:U13" si="1">R11-R12</f>
        <v>0</v>
      </c>
      <c r="S13" s="74">
        <f t="shared" si="1"/>
        <v>0</v>
      </c>
      <c r="T13" s="74">
        <f t="shared" si="1"/>
        <v>0</v>
      </c>
      <c r="U13" s="74">
        <f t="shared" si="1"/>
        <v>0</v>
      </c>
    </row>
    <row r="14" spans="2:22" ht="27" customHeight="1" thickBot="1">
      <c r="B14" s="78" t="s">
        <v>106</v>
      </c>
      <c r="C14" s="61">
        <f>SUM(Flujo!D19:D37)</f>
        <v>0</v>
      </c>
      <c r="D14" s="61">
        <f>SUM(Flujo!E19:E37)</f>
        <v>0</v>
      </c>
      <c r="E14" s="61">
        <f>SUM(Flujo!F19:F37)</f>
        <v>0</v>
      </c>
      <c r="F14" s="61">
        <f>SUM(Flujo!G19:G37)</f>
        <v>0</v>
      </c>
      <c r="G14" s="61">
        <f>SUM(Flujo!H19:H37)</f>
        <v>0</v>
      </c>
      <c r="H14" s="61">
        <f>SUM(Flujo!I19:I37)</f>
        <v>0</v>
      </c>
      <c r="I14" s="61">
        <f>SUM(Flujo!J19:J37)</f>
        <v>0</v>
      </c>
      <c r="J14" s="61">
        <f>SUM(Flujo!K19:K37)</f>
        <v>0</v>
      </c>
      <c r="K14" s="61">
        <f>SUM(Flujo!L19:L37)</f>
        <v>0</v>
      </c>
      <c r="L14" s="61">
        <f>SUM(Flujo!M19:M37)</f>
        <v>0</v>
      </c>
      <c r="M14" s="61">
        <f>SUM(Flujo!N19:N37)</f>
        <v>0</v>
      </c>
      <c r="N14" s="61">
        <f>SUM(Flujo!O19:O37)</f>
        <v>0</v>
      </c>
      <c r="O14" s="67"/>
      <c r="P14" s="78" t="s">
        <v>106</v>
      </c>
      <c r="Q14" s="61">
        <f>SUM(Flujo!S19:S37)</f>
        <v>0</v>
      </c>
      <c r="R14" s="61">
        <f>SUM(Flujo!T19:T37)</f>
        <v>0</v>
      </c>
      <c r="S14" s="61">
        <f>SUM(Flujo!U19:U37)</f>
        <v>0</v>
      </c>
      <c r="T14" s="61">
        <f>SUM(Flujo!V19:V37)</f>
        <v>0</v>
      </c>
      <c r="U14" s="61">
        <f>SUM(Flujo!W19:W37)</f>
        <v>0</v>
      </c>
    </row>
    <row r="15" spans="2:22" ht="27" customHeight="1">
      <c r="B15" s="78" t="s">
        <v>107</v>
      </c>
      <c r="C15" s="61">
        <f>'Inversión inicial'!E20/60</f>
        <v>0</v>
      </c>
      <c r="D15" s="61">
        <f>C15</f>
        <v>0</v>
      </c>
      <c r="E15" s="61">
        <f t="shared" ref="E15:N15" si="2">D15</f>
        <v>0</v>
      </c>
      <c r="F15" s="61">
        <f t="shared" si="2"/>
        <v>0</v>
      </c>
      <c r="G15" s="61">
        <f t="shared" si="2"/>
        <v>0</v>
      </c>
      <c r="H15" s="61">
        <f t="shared" si="2"/>
        <v>0</v>
      </c>
      <c r="I15" s="61">
        <f t="shared" si="2"/>
        <v>0</v>
      </c>
      <c r="J15" s="61">
        <f t="shared" si="2"/>
        <v>0</v>
      </c>
      <c r="K15" s="61">
        <f t="shared" si="2"/>
        <v>0</v>
      </c>
      <c r="L15" s="61">
        <f t="shared" si="2"/>
        <v>0</v>
      </c>
      <c r="M15" s="61">
        <f t="shared" si="2"/>
        <v>0</v>
      </c>
      <c r="N15" s="61">
        <f t="shared" si="2"/>
        <v>0</v>
      </c>
      <c r="O15" s="67"/>
      <c r="P15" s="78" t="s">
        <v>107</v>
      </c>
      <c r="Q15" s="61">
        <f>SUM(C15:N15)</f>
        <v>0</v>
      </c>
      <c r="R15" s="61">
        <f>Q15</f>
        <v>0</v>
      </c>
      <c r="S15" s="61">
        <f t="shared" ref="S15:U15" si="3">R15</f>
        <v>0</v>
      </c>
      <c r="T15" s="61">
        <f t="shared" si="3"/>
        <v>0</v>
      </c>
      <c r="U15" s="61">
        <f t="shared" si="3"/>
        <v>0</v>
      </c>
    </row>
    <row r="16" spans="2:22" ht="27" customHeight="1" thickBot="1">
      <c r="B16" s="73" t="s">
        <v>108</v>
      </c>
      <c r="C16" s="74">
        <f t="shared" ref="C16:N16" si="4">C13-C14-C15</f>
        <v>0</v>
      </c>
      <c r="D16" s="74">
        <f t="shared" si="4"/>
        <v>0</v>
      </c>
      <c r="E16" s="74">
        <f t="shared" si="4"/>
        <v>0</v>
      </c>
      <c r="F16" s="74">
        <f t="shared" si="4"/>
        <v>0</v>
      </c>
      <c r="G16" s="74">
        <f t="shared" si="4"/>
        <v>0</v>
      </c>
      <c r="H16" s="74">
        <f t="shared" si="4"/>
        <v>0</v>
      </c>
      <c r="I16" s="74">
        <f t="shared" si="4"/>
        <v>0</v>
      </c>
      <c r="J16" s="74">
        <f t="shared" si="4"/>
        <v>0</v>
      </c>
      <c r="K16" s="74">
        <f t="shared" si="4"/>
        <v>0</v>
      </c>
      <c r="L16" s="74">
        <f t="shared" si="4"/>
        <v>0</v>
      </c>
      <c r="M16" s="74">
        <f t="shared" si="4"/>
        <v>0</v>
      </c>
      <c r="N16" s="74">
        <f t="shared" si="4"/>
        <v>0</v>
      </c>
      <c r="O16" s="67"/>
      <c r="P16" s="73" t="s">
        <v>108</v>
      </c>
      <c r="Q16" s="74">
        <f>Q13-Q14-Q15</f>
        <v>0</v>
      </c>
      <c r="R16" s="74">
        <f t="shared" ref="R16:U16" si="5">R13-R14-R15</f>
        <v>0</v>
      </c>
      <c r="S16" s="74">
        <f t="shared" si="5"/>
        <v>0</v>
      </c>
      <c r="T16" s="74">
        <f t="shared" si="5"/>
        <v>0</v>
      </c>
      <c r="U16" s="74">
        <f t="shared" si="5"/>
        <v>0</v>
      </c>
    </row>
    <row r="17" spans="2:21" ht="27" customHeight="1">
      <c r="B17" s="78" t="s">
        <v>109</v>
      </c>
      <c r="C17" s="61">
        <f>Flujo!D38</f>
        <v>0</v>
      </c>
      <c r="D17" s="61" t="str">
        <f>Flujo!E38</f>
        <v/>
      </c>
      <c r="E17" s="61" t="str">
        <f>Flujo!F38</f>
        <v/>
      </c>
      <c r="F17" s="61" t="str">
        <f>Flujo!G38</f>
        <v/>
      </c>
      <c r="G17" s="61" t="str">
        <f>Flujo!H38</f>
        <v/>
      </c>
      <c r="H17" s="61" t="str">
        <f>Flujo!I38</f>
        <v/>
      </c>
      <c r="I17" s="61" t="str">
        <f>Flujo!J38</f>
        <v/>
      </c>
      <c r="J17" s="61" t="str">
        <f>Flujo!K38</f>
        <v/>
      </c>
      <c r="K17" s="61" t="str">
        <f>Flujo!L38</f>
        <v/>
      </c>
      <c r="L17" s="61" t="str">
        <f>Flujo!M38</f>
        <v/>
      </c>
      <c r="M17" s="61" t="str">
        <f>Flujo!N38</f>
        <v/>
      </c>
      <c r="N17" s="61" t="str">
        <f>Flujo!O38</f>
        <v/>
      </c>
      <c r="O17" s="67"/>
      <c r="P17" s="78" t="s">
        <v>109</v>
      </c>
      <c r="Q17" s="61">
        <f>Flujo!S38</f>
        <v>0</v>
      </c>
      <c r="R17" s="61">
        <f>Flujo!T38</f>
        <v>0</v>
      </c>
      <c r="S17" s="61">
        <f>Flujo!U38</f>
        <v>0</v>
      </c>
      <c r="T17" s="61">
        <f>Flujo!V38</f>
        <v>0</v>
      </c>
      <c r="U17" s="61">
        <f>Flujo!W38</f>
        <v>0</v>
      </c>
    </row>
    <row r="18" spans="2:21" ht="27" customHeight="1" thickBot="1">
      <c r="B18" s="73" t="s">
        <v>110</v>
      </c>
      <c r="C18" s="74">
        <f>C16-C17</f>
        <v>0</v>
      </c>
      <c r="D18" s="74" t="e">
        <f t="shared" ref="D18:N18" si="6">D16-D17</f>
        <v>#VALUE!</v>
      </c>
      <c r="E18" s="74" t="e">
        <f t="shared" si="6"/>
        <v>#VALUE!</v>
      </c>
      <c r="F18" s="74" t="e">
        <f t="shared" si="6"/>
        <v>#VALUE!</v>
      </c>
      <c r="G18" s="74" t="e">
        <f t="shared" si="6"/>
        <v>#VALUE!</v>
      </c>
      <c r="H18" s="74" t="e">
        <f t="shared" si="6"/>
        <v>#VALUE!</v>
      </c>
      <c r="I18" s="74" t="e">
        <f t="shared" si="6"/>
        <v>#VALUE!</v>
      </c>
      <c r="J18" s="74" t="e">
        <f t="shared" si="6"/>
        <v>#VALUE!</v>
      </c>
      <c r="K18" s="74" t="e">
        <f t="shared" si="6"/>
        <v>#VALUE!</v>
      </c>
      <c r="L18" s="74" t="e">
        <f t="shared" si="6"/>
        <v>#VALUE!</v>
      </c>
      <c r="M18" s="74" t="e">
        <f t="shared" si="6"/>
        <v>#VALUE!</v>
      </c>
      <c r="N18" s="74" t="e">
        <f t="shared" si="6"/>
        <v>#VALUE!</v>
      </c>
      <c r="O18" s="67"/>
      <c r="P18" s="73" t="s">
        <v>110</v>
      </c>
      <c r="Q18" s="74">
        <f t="shared" ref="Q18:U18" si="7">Q16-Q17</f>
        <v>0</v>
      </c>
      <c r="R18" s="74">
        <f t="shared" si="7"/>
        <v>0</v>
      </c>
      <c r="S18" s="74">
        <f t="shared" si="7"/>
        <v>0</v>
      </c>
      <c r="T18" s="74">
        <f t="shared" si="7"/>
        <v>0</v>
      </c>
      <c r="U18" s="74">
        <f t="shared" si="7"/>
        <v>0</v>
      </c>
    </row>
    <row r="19" spans="2:21" ht="27" customHeight="1">
      <c r="B19" s="78" t="s">
        <v>111</v>
      </c>
      <c r="C19" s="61">
        <f>IF(C18&gt;0,C18*0.3,0)</f>
        <v>0</v>
      </c>
      <c r="D19" s="61" t="e">
        <f>IF(D18&gt;0,D18*0.3,0)</f>
        <v>#VALUE!</v>
      </c>
      <c r="E19" s="61" t="e">
        <f t="shared" ref="E19:N19" si="8">IF(E18&gt;0,E18*0.3,0)</f>
        <v>#VALUE!</v>
      </c>
      <c r="F19" s="61" t="e">
        <f t="shared" si="8"/>
        <v>#VALUE!</v>
      </c>
      <c r="G19" s="61" t="e">
        <f t="shared" si="8"/>
        <v>#VALUE!</v>
      </c>
      <c r="H19" s="61" t="e">
        <f t="shared" si="8"/>
        <v>#VALUE!</v>
      </c>
      <c r="I19" s="61" t="e">
        <f t="shared" si="8"/>
        <v>#VALUE!</v>
      </c>
      <c r="J19" s="61" t="e">
        <f t="shared" si="8"/>
        <v>#VALUE!</v>
      </c>
      <c r="K19" s="61" t="e">
        <f t="shared" si="8"/>
        <v>#VALUE!</v>
      </c>
      <c r="L19" s="61" t="e">
        <f t="shared" si="8"/>
        <v>#VALUE!</v>
      </c>
      <c r="M19" s="61" t="e">
        <f t="shared" si="8"/>
        <v>#VALUE!</v>
      </c>
      <c r="N19" s="61" t="e">
        <f t="shared" si="8"/>
        <v>#VALUE!</v>
      </c>
      <c r="O19" s="67"/>
      <c r="P19" s="78" t="s">
        <v>111</v>
      </c>
      <c r="Q19" s="61">
        <f>IF(Q18&gt;0,Q18*0.3,0)</f>
        <v>0</v>
      </c>
      <c r="R19" s="61">
        <f t="shared" ref="R19" si="9">IF(R18&gt;0,R18*0.3,0)</f>
        <v>0</v>
      </c>
      <c r="S19" s="61">
        <f t="shared" ref="S19" si="10">IF(S18&gt;0,S18*0.3,0)</f>
        <v>0</v>
      </c>
      <c r="T19" s="61">
        <f t="shared" ref="T19" si="11">IF(T18&gt;0,T18*0.3,0)</f>
        <v>0</v>
      </c>
      <c r="U19" s="61">
        <f t="shared" ref="U19" si="12">IF(U18&gt;0,U18*0.3,0)</f>
        <v>0</v>
      </c>
    </row>
    <row r="20" spans="2:21" ht="27" customHeight="1">
      <c r="B20" s="90" t="s">
        <v>112</v>
      </c>
      <c r="C20" s="91">
        <f>C18-C19</f>
        <v>0</v>
      </c>
      <c r="D20" s="91" t="e">
        <f t="shared" ref="D20:N20" si="13">D18-D19</f>
        <v>#VALUE!</v>
      </c>
      <c r="E20" s="91" t="e">
        <f t="shared" si="13"/>
        <v>#VALUE!</v>
      </c>
      <c r="F20" s="91" t="e">
        <f t="shared" si="13"/>
        <v>#VALUE!</v>
      </c>
      <c r="G20" s="91" t="e">
        <f t="shared" si="13"/>
        <v>#VALUE!</v>
      </c>
      <c r="H20" s="91" t="e">
        <f t="shared" si="13"/>
        <v>#VALUE!</v>
      </c>
      <c r="I20" s="91" t="e">
        <f t="shared" si="13"/>
        <v>#VALUE!</v>
      </c>
      <c r="J20" s="91" t="e">
        <f t="shared" si="13"/>
        <v>#VALUE!</v>
      </c>
      <c r="K20" s="91" t="e">
        <f t="shared" si="13"/>
        <v>#VALUE!</v>
      </c>
      <c r="L20" s="91" t="e">
        <f t="shared" si="13"/>
        <v>#VALUE!</v>
      </c>
      <c r="M20" s="91" t="e">
        <f t="shared" si="13"/>
        <v>#VALUE!</v>
      </c>
      <c r="N20" s="91" t="e">
        <f t="shared" si="13"/>
        <v>#VALUE!</v>
      </c>
      <c r="O20" s="67"/>
      <c r="P20" s="90" t="s">
        <v>112</v>
      </c>
      <c r="Q20" s="91">
        <f t="shared" ref="Q20:U20" si="14">Q18-Q19</f>
        <v>0</v>
      </c>
      <c r="R20" s="91">
        <f t="shared" si="14"/>
        <v>0</v>
      </c>
      <c r="S20" s="91">
        <f t="shared" si="14"/>
        <v>0</v>
      </c>
      <c r="T20" s="91">
        <f t="shared" si="14"/>
        <v>0</v>
      </c>
      <c r="U20" s="91">
        <f t="shared" si="14"/>
        <v>0</v>
      </c>
    </row>
    <row r="21" spans="2:21" ht="27" customHeight="1" thickBot="1">
      <c r="B21" s="92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67"/>
      <c r="P21" s="92"/>
    </row>
    <row r="22" spans="2:21" ht="27" customHeight="1" thickBot="1">
      <c r="B22" s="78" t="s">
        <v>113</v>
      </c>
      <c r="C22" s="61">
        <f>Flujo!D39</f>
        <v>0</v>
      </c>
      <c r="D22" s="61" t="str">
        <f>Flujo!E39</f>
        <v/>
      </c>
      <c r="E22" s="61" t="str">
        <f>Flujo!F39</f>
        <v/>
      </c>
      <c r="F22" s="61" t="str">
        <f>Flujo!G39</f>
        <v/>
      </c>
      <c r="G22" s="61" t="str">
        <f>Flujo!H39</f>
        <v/>
      </c>
      <c r="H22" s="61" t="str">
        <f>Flujo!I39</f>
        <v/>
      </c>
      <c r="I22" s="61" t="str">
        <f>Flujo!J39</f>
        <v/>
      </c>
      <c r="J22" s="61" t="str">
        <f>Flujo!K39</f>
        <v/>
      </c>
      <c r="K22" s="61" t="str">
        <f>Flujo!L39</f>
        <v/>
      </c>
      <c r="L22" s="61" t="str">
        <f>Flujo!M39</f>
        <v/>
      </c>
      <c r="M22" s="61" t="str">
        <f>Flujo!N39</f>
        <v/>
      </c>
      <c r="N22" s="61" t="str">
        <f>Flujo!O39</f>
        <v/>
      </c>
      <c r="O22" s="67"/>
      <c r="P22" s="78" t="s">
        <v>113</v>
      </c>
      <c r="Q22" s="61">
        <f>Flujo!S39</f>
        <v>0</v>
      </c>
      <c r="R22" s="61">
        <f>Flujo!T39</f>
        <v>0</v>
      </c>
      <c r="S22" s="61">
        <f>Flujo!U39</f>
        <v>0</v>
      </c>
      <c r="T22" s="61">
        <f>Flujo!V39</f>
        <v>0</v>
      </c>
      <c r="U22" s="61">
        <f>Flujo!W39</f>
        <v>0</v>
      </c>
    </row>
    <row r="23" spans="2:21" ht="27" customHeight="1">
      <c r="B23" s="78" t="s">
        <v>114</v>
      </c>
      <c r="C23" s="61">
        <f>C15</f>
        <v>0</v>
      </c>
      <c r="D23" s="61">
        <f t="shared" ref="D23:N23" si="15">D15</f>
        <v>0</v>
      </c>
      <c r="E23" s="61">
        <f t="shared" si="15"/>
        <v>0</v>
      </c>
      <c r="F23" s="61">
        <f t="shared" si="15"/>
        <v>0</v>
      </c>
      <c r="G23" s="61">
        <f t="shared" si="15"/>
        <v>0</v>
      </c>
      <c r="H23" s="61">
        <f t="shared" si="15"/>
        <v>0</v>
      </c>
      <c r="I23" s="61">
        <f t="shared" si="15"/>
        <v>0</v>
      </c>
      <c r="J23" s="61">
        <f t="shared" si="15"/>
        <v>0</v>
      </c>
      <c r="K23" s="61">
        <f t="shared" si="15"/>
        <v>0</v>
      </c>
      <c r="L23" s="61">
        <f t="shared" si="15"/>
        <v>0</v>
      </c>
      <c r="M23" s="61">
        <f t="shared" si="15"/>
        <v>0</v>
      </c>
      <c r="N23" s="61">
        <f t="shared" si="15"/>
        <v>0</v>
      </c>
      <c r="O23" s="67"/>
      <c r="P23" s="78" t="s">
        <v>114</v>
      </c>
      <c r="Q23" s="61">
        <f t="shared" ref="Q23:U23" si="16">Q15</f>
        <v>0</v>
      </c>
      <c r="R23" s="61">
        <f t="shared" si="16"/>
        <v>0</v>
      </c>
      <c r="S23" s="61">
        <f t="shared" si="16"/>
        <v>0</v>
      </c>
      <c r="T23" s="61">
        <f t="shared" si="16"/>
        <v>0</v>
      </c>
      <c r="U23" s="61">
        <f t="shared" si="16"/>
        <v>0</v>
      </c>
    </row>
    <row r="24" spans="2:21" ht="27" customHeight="1">
      <c r="B24" s="90" t="s">
        <v>115</v>
      </c>
      <c r="C24" s="91">
        <f>C20-C22+C23</f>
        <v>0</v>
      </c>
      <c r="D24" s="91" t="e">
        <f t="shared" ref="D24:N24" si="17">D20-D22+D23</f>
        <v>#VALUE!</v>
      </c>
      <c r="E24" s="91" t="e">
        <f t="shared" si="17"/>
        <v>#VALUE!</v>
      </c>
      <c r="F24" s="91" t="e">
        <f t="shared" si="17"/>
        <v>#VALUE!</v>
      </c>
      <c r="G24" s="91" t="e">
        <f t="shared" si="17"/>
        <v>#VALUE!</v>
      </c>
      <c r="H24" s="91" t="e">
        <f t="shared" si="17"/>
        <v>#VALUE!</v>
      </c>
      <c r="I24" s="91" t="e">
        <f t="shared" si="17"/>
        <v>#VALUE!</v>
      </c>
      <c r="J24" s="91" t="e">
        <f t="shared" si="17"/>
        <v>#VALUE!</v>
      </c>
      <c r="K24" s="91" t="e">
        <f t="shared" si="17"/>
        <v>#VALUE!</v>
      </c>
      <c r="L24" s="91" t="e">
        <f t="shared" si="17"/>
        <v>#VALUE!</v>
      </c>
      <c r="M24" s="91" t="e">
        <f t="shared" si="17"/>
        <v>#VALUE!</v>
      </c>
      <c r="N24" s="91" t="e">
        <f t="shared" si="17"/>
        <v>#VALUE!</v>
      </c>
      <c r="O24" s="67"/>
      <c r="P24" s="90" t="s">
        <v>115</v>
      </c>
      <c r="Q24" s="91">
        <f t="shared" ref="Q24" si="18">Q20-Q22+Q23</f>
        <v>0</v>
      </c>
      <c r="R24" s="91">
        <f t="shared" ref="R24" si="19">R20-R22+R23</f>
        <v>0</v>
      </c>
      <c r="S24" s="91">
        <f t="shared" ref="S24" si="20">S20-S22+S23</f>
        <v>0</v>
      </c>
      <c r="T24" s="91">
        <f t="shared" ref="T24" si="21">T20-T22+T23</f>
        <v>0</v>
      </c>
      <c r="U24" s="91">
        <f t="shared" ref="U24" si="22">U20-U22+U23</f>
        <v>0</v>
      </c>
    </row>
    <row r="25" spans="2:21">
      <c r="B25" s="92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</row>
    <row r="27" spans="2:21" ht="18.95" customHeight="1">
      <c r="P27" s="225" t="s">
        <v>118</v>
      </c>
      <c r="Q27" s="226"/>
      <c r="R27" s="227"/>
      <c r="S27" s="92"/>
      <c r="T27" s="92"/>
      <c r="U27" s="92"/>
    </row>
    <row r="28" spans="2:21" ht="16.5" thickBot="1">
      <c r="P28" s="94" t="s">
        <v>119</v>
      </c>
      <c r="Q28" s="95" t="s">
        <v>120</v>
      </c>
      <c r="R28" s="95" t="s">
        <v>121</v>
      </c>
      <c r="S28" s="92"/>
      <c r="T28" s="228" t="s">
        <v>122</v>
      </c>
      <c r="U28" s="228"/>
    </row>
    <row r="29" spans="2:21" ht="15.75" thickBot="1">
      <c r="P29" s="96">
        <v>0</v>
      </c>
      <c r="Q29" s="61">
        <f>'Inversión inicial'!E31*-1</f>
        <v>0</v>
      </c>
      <c r="R29" s="61">
        <f>Q29</f>
        <v>0</v>
      </c>
      <c r="S29" s="92"/>
      <c r="T29" s="96" t="s">
        <v>123</v>
      </c>
      <c r="U29" s="97">
        <v>4.4999999999999998E-2</v>
      </c>
    </row>
    <row r="30" spans="2:21" ht="15.75" thickBot="1">
      <c r="P30" s="96">
        <v>1</v>
      </c>
      <c r="Q30" s="61" t="e">
        <f>Flujo!S42</f>
        <v>#VALUE!</v>
      </c>
      <c r="R30" s="61" t="e">
        <f>Q30/(1+U29)</f>
        <v>#VALUE!</v>
      </c>
      <c r="S30" s="92"/>
      <c r="T30" s="96" t="s">
        <v>124</v>
      </c>
      <c r="U30" s="96" t="s">
        <v>125</v>
      </c>
    </row>
    <row r="31" spans="2:21" ht="15.75" thickBot="1">
      <c r="P31" s="96">
        <v>2</v>
      </c>
      <c r="Q31" s="61" t="e">
        <f>Flujo!T42</f>
        <v>#VALUE!</v>
      </c>
      <c r="R31" s="61" t="e">
        <f>Q31/(1+U29)^2</f>
        <v>#VALUE!</v>
      </c>
      <c r="S31" s="92"/>
      <c r="T31" s="92"/>
      <c r="U31" s="92"/>
    </row>
    <row r="32" spans="2:21" ht="15.75" thickBot="1">
      <c r="P32" s="96">
        <v>3</v>
      </c>
      <c r="Q32" s="61" t="e">
        <f>Flujo!U42</f>
        <v>#VALUE!</v>
      </c>
      <c r="R32" s="61" t="e">
        <f>Q32/(1+U29)^3</f>
        <v>#VALUE!</v>
      </c>
      <c r="S32" s="92"/>
      <c r="T32" s="92"/>
      <c r="U32" s="92"/>
    </row>
    <row r="33" spans="16:21" ht="15.75" thickBot="1">
      <c r="P33" s="96">
        <v>4</v>
      </c>
      <c r="Q33" s="61" t="e">
        <f>Flujo!V42</f>
        <v>#VALUE!</v>
      </c>
      <c r="R33" s="61" t="e">
        <f>Q33/(1+U29)^4</f>
        <v>#VALUE!</v>
      </c>
      <c r="S33" s="92"/>
      <c r="T33" s="92"/>
      <c r="U33" s="92"/>
    </row>
    <row r="34" spans="16:21" ht="15.75" thickBot="1">
      <c r="P34" s="96">
        <v>5</v>
      </c>
      <c r="Q34" s="61" t="e">
        <f>Flujo!W42</f>
        <v>#VALUE!</v>
      </c>
      <c r="R34" s="61" t="e">
        <f>Q34/(1+U29)^5</f>
        <v>#VALUE!</v>
      </c>
      <c r="S34" s="92"/>
      <c r="T34" s="92"/>
      <c r="U34" s="92"/>
    </row>
    <row r="35" spans="16:21" ht="15.75" thickBot="1">
      <c r="P35" s="96"/>
      <c r="Q35" s="61" t="s">
        <v>126</v>
      </c>
      <c r="R35" s="61" t="e">
        <f>SUM(R29:R34)</f>
        <v>#VALUE!</v>
      </c>
      <c r="S35" s="92"/>
      <c r="T35" s="92"/>
      <c r="U35" s="92"/>
    </row>
    <row r="36" spans="16:21" ht="15.75" thickBot="1">
      <c r="P36" s="96"/>
      <c r="Q36" s="61" t="s">
        <v>127</v>
      </c>
      <c r="R36" s="98" t="e">
        <f>IRR(R29:R34,0.01)</f>
        <v>#VALUE!</v>
      </c>
      <c r="S36" s="92"/>
      <c r="T36" s="92"/>
      <c r="U36" s="92"/>
    </row>
    <row r="37" spans="16:21" ht="15.75" thickBot="1">
      <c r="P37" s="99"/>
      <c r="Q37" s="61" t="s">
        <v>128</v>
      </c>
      <c r="R37" s="100" t="e">
        <f>T39+12</f>
        <v>#VALUE!</v>
      </c>
      <c r="S37" s="92"/>
      <c r="T37" s="92"/>
      <c r="U37" s="92"/>
    </row>
    <row r="38" spans="16:21" ht="15.75" thickBot="1">
      <c r="P38" s="92"/>
      <c r="Q38" s="92"/>
      <c r="R38" s="92"/>
      <c r="S38" s="92"/>
      <c r="T38" s="92"/>
      <c r="U38" s="92"/>
    </row>
    <row r="39" spans="16:21">
      <c r="Q39" s="61" t="e">
        <f>-R29-R30</f>
        <v>#VALUE!</v>
      </c>
      <c r="R39" s="61" t="e">
        <f>R31+R32</f>
        <v>#VALUE!</v>
      </c>
      <c r="S39" s="61" t="e">
        <f>R39/24</f>
        <v>#VALUE!</v>
      </c>
      <c r="T39" s="101" t="e">
        <f>Q39/S39</f>
        <v>#VALUE!</v>
      </c>
    </row>
  </sheetData>
  <mergeCells count="13">
    <mergeCell ref="P27:R27"/>
    <mergeCell ref="T28:U28"/>
    <mergeCell ref="B1:O1"/>
    <mergeCell ref="B2:O2"/>
    <mergeCell ref="B4:O4"/>
    <mergeCell ref="E6:J6"/>
    <mergeCell ref="B6:D6"/>
    <mergeCell ref="Q6:T6"/>
    <mergeCell ref="P1:U1"/>
    <mergeCell ref="P2:U2"/>
    <mergeCell ref="P4:U4"/>
    <mergeCell ref="B8:N8"/>
    <mergeCell ref="P8:U8"/>
  </mergeCells>
  <phoneticPr fontId="15" type="noConversion"/>
  <printOptions horizontalCentered="1"/>
  <pageMargins left="0.31496062992125984" right="0.31496062992125984" top="0.74803149606299213" bottom="0.74803149606299213" header="0.31496062992125984" footer="0.31496062992125984"/>
  <pageSetup scale="57" fitToWidth="3" fitToHeight="4" orientation="landscape" horizontalDpi="4294967294" verticalDpi="4294967294" r:id="rId1"/>
  <colBreaks count="1" manualBreakCount="1">
    <brk id="15" max="3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showGridLines="0" topLeftCell="B1" zoomScaleNormal="100" workbookViewId="0">
      <selection activeCell="G20" sqref="G20"/>
    </sheetView>
  </sheetViews>
  <sheetFormatPr baseColWidth="10" defaultColWidth="0" defaultRowHeight="15" zeroHeight="1"/>
  <cols>
    <col min="1" max="1" width="3" style="32" hidden="1" customWidth="1"/>
    <col min="2" max="2" width="10.875" style="32" customWidth="1"/>
    <col min="3" max="3" width="54" style="32" customWidth="1"/>
    <col min="4" max="8" width="15.375" style="32" customWidth="1"/>
    <col min="9" max="9" width="10.875" style="32" hidden="1" customWidth="1"/>
    <col min="10" max="10" width="11.625" style="32" hidden="1" customWidth="1"/>
    <col min="11" max="16384" width="10.875" style="32" hidden="1"/>
  </cols>
  <sheetData>
    <row r="1" spans="2:8" ht="20.25">
      <c r="B1" s="141" t="s">
        <v>183</v>
      </c>
      <c r="C1" s="141"/>
      <c r="D1" s="141"/>
      <c r="E1" s="141"/>
      <c r="F1" s="141"/>
      <c r="G1" s="141"/>
      <c r="H1" s="141"/>
    </row>
    <row r="2" spans="2:8" ht="18">
      <c r="B2" s="214" t="s">
        <v>182</v>
      </c>
      <c r="C2" s="214"/>
      <c r="D2" s="214"/>
      <c r="E2" s="214"/>
      <c r="F2" s="214"/>
      <c r="G2" s="214"/>
      <c r="H2" s="214"/>
    </row>
    <row r="3" spans="2:8"/>
    <row r="4" spans="2:8" ht="23.25">
      <c r="B4" s="215" t="s">
        <v>0</v>
      </c>
      <c r="C4" s="142"/>
      <c r="D4" s="142"/>
      <c r="E4" s="142"/>
      <c r="F4" s="142"/>
      <c r="G4" s="142"/>
      <c r="H4" s="142"/>
    </row>
    <row r="5" spans="2:8"/>
    <row r="6" spans="2:8" ht="24" customHeight="1">
      <c r="C6" s="65" t="s">
        <v>178</v>
      </c>
      <c r="D6" s="186" t="str">
        <f>IF(Datos!B9="","",Datos!B9)</f>
        <v/>
      </c>
      <c r="E6" s="186"/>
      <c r="F6" s="186"/>
      <c r="G6" s="186"/>
      <c r="H6" s="186"/>
    </row>
    <row r="7" spans="2:8" ht="9.75" customHeight="1"/>
    <row r="8" spans="2:8" ht="18">
      <c r="B8" s="216" t="s">
        <v>129</v>
      </c>
      <c r="C8" s="217"/>
      <c r="D8" s="217"/>
      <c r="E8" s="217"/>
      <c r="F8" s="217"/>
      <c r="G8" s="217"/>
      <c r="H8" s="217"/>
    </row>
    <row r="9" spans="2:8"/>
    <row r="10" spans="2:8" ht="23.25" customHeight="1">
      <c r="B10" s="92"/>
      <c r="C10" s="92"/>
      <c r="D10" s="69" t="s">
        <v>95</v>
      </c>
      <c r="E10" s="69" t="s">
        <v>96</v>
      </c>
      <c r="F10" s="69" t="s">
        <v>97</v>
      </c>
      <c r="G10" s="69" t="s">
        <v>98</v>
      </c>
      <c r="H10" s="69" t="s">
        <v>99</v>
      </c>
    </row>
    <row r="11" spans="2:8" ht="23.25" customHeight="1">
      <c r="B11" s="230" t="s">
        <v>130</v>
      </c>
      <c r="C11" s="230"/>
      <c r="D11" s="104"/>
      <c r="E11" s="104"/>
      <c r="F11" s="104"/>
      <c r="G11" s="104"/>
      <c r="H11" s="104"/>
    </row>
    <row r="12" spans="2:8" ht="23.25" customHeight="1" thickBot="1">
      <c r="B12" s="231" t="s">
        <v>131</v>
      </c>
      <c r="C12" s="232"/>
      <c r="D12" s="105"/>
      <c r="E12" s="105"/>
      <c r="F12" s="105"/>
      <c r="G12" s="105"/>
      <c r="H12" s="105"/>
    </row>
    <row r="13" spans="2:8" ht="23.25" customHeight="1" thickBot="1">
      <c r="B13" s="106"/>
      <c r="C13" s="78" t="s">
        <v>132</v>
      </c>
      <c r="D13" s="107" t="e">
        <f>Flujo!S42</f>
        <v>#VALUE!</v>
      </c>
      <c r="E13" s="107" t="e">
        <f>Flujo!T42</f>
        <v>#VALUE!</v>
      </c>
      <c r="F13" s="107" t="e">
        <f>Flujo!U42</f>
        <v>#VALUE!</v>
      </c>
      <c r="G13" s="107" t="e">
        <f>Flujo!V42</f>
        <v>#VALUE!</v>
      </c>
      <c r="H13" s="107" t="e">
        <f>Flujo!W42</f>
        <v>#VALUE!</v>
      </c>
    </row>
    <row r="14" spans="2:8" ht="23.25" customHeight="1" thickBot="1">
      <c r="B14" s="108"/>
      <c r="C14" s="78" t="s">
        <v>133</v>
      </c>
      <c r="D14" s="61">
        <f>'Inversión inicial'!E11</f>
        <v>0</v>
      </c>
      <c r="E14" s="61">
        <f>D14</f>
        <v>0</v>
      </c>
      <c r="F14" s="61">
        <f t="shared" ref="F14:H14" si="0">E14</f>
        <v>0</v>
      </c>
      <c r="G14" s="61">
        <f t="shared" si="0"/>
        <v>0</v>
      </c>
      <c r="H14" s="61">
        <f t="shared" si="0"/>
        <v>0</v>
      </c>
    </row>
    <row r="15" spans="2:8" ht="23.25" customHeight="1">
      <c r="B15" s="108"/>
      <c r="C15" s="78" t="s">
        <v>134</v>
      </c>
      <c r="D15" s="109"/>
      <c r="E15" s="109">
        <v>0</v>
      </c>
      <c r="F15" s="109">
        <v>0</v>
      </c>
      <c r="G15" s="109">
        <v>0</v>
      </c>
      <c r="H15" s="109">
        <v>0</v>
      </c>
    </row>
    <row r="16" spans="2:8" ht="23.25" customHeight="1" thickBot="1">
      <c r="B16" s="110" t="s">
        <v>135</v>
      </c>
      <c r="C16" s="111"/>
      <c r="D16" s="112" t="e">
        <f>SUM(D13:D15)</f>
        <v>#VALUE!</v>
      </c>
      <c r="E16" s="112" t="e">
        <f t="shared" ref="E16:H16" si="1">SUM(E13:E15)</f>
        <v>#VALUE!</v>
      </c>
      <c r="F16" s="112" t="e">
        <f t="shared" si="1"/>
        <v>#VALUE!</v>
      </c>
      <c r="G16" s="112" t="e">
        <f t="shared" si="1"/>
        <v>#VALUE!</v>
      </c>
      <c r="H16" s="112" t="e">
        <f t="shared" si="1"/>
        <v>#VALUE!</v>
      </c>
    </row>
    <row r="17" spans="2:8" ht="23.25" customHeight="1" thickTop="1" thickBot="1">
      <c r="B17" s="231" t="s">
        <v>136</v>
      </c>
      <c r="C17" s="233"/>
    </row>
    <row r="18" spans="2:8" ht="23.25" customHeight="1" thickBot="1">
      <c r="B18" s="108"/>
      <c r="C18" s="78" t="s">
        <v>137</v>
      </c>
      <c r="D18" s="61">
        <f>'Inversión inicial'!E20</f>
        <v>0</v>
      </c>
      <c r="E18" s="61">
        <f>D22</f>
        <v>0</v>
      </c>
      <c r="F18" s="61">
        <f t="shared" ref="F18:H18" si="2">E22</f>
        <v>0</v>
      </c>
      <c r="G18" s="61">
        <f t="shared" si="2"/>
        <v>0</v>
      </c>
      <c r="H18" s="61">
        <f t="shared" si="2"/>
        <v>0</v>
      </c>
    </row>
    <row r="19" spans="2:8" ht="23.25" customHeight="1" thickBot="1">
      <c r="B19" s="108"/>
      <c r="C19" s="78" t="s">
        <v>138</v>
      </c>
      <c r="D19" s="61">
        <f>'Estado de resultados'!Q15</f>
        <v>0</v>
      </c>
      <c r="E19" s="61">
        <f>'Estado de resultados'!R15</f>
        <v>0</v>
      </c>
      <c r="F19" s="61">
        <f>'Estado de resultados'!S15</f>
        <v>0</v>
      </c>
      <c r="G19" s="61">
        <f>'Estado de resultados'!T15</f>
        <v>0</v>
      </c>
      <c r="H19" s="61">
        <f>'Estado de resultados'!U15</f>
        <v>0</v>
      </c>
    </row>
    <row r="20" spans="2:8" ht="23.25" customHeight="1" thickBot="1">
      <c r="B20" s="108"/>
      <c r="C20" s="78" t="s">
        <v>139</v>
      </c>
      <c r="D20" s="109">
        <v>0</v>
      </c>
      <c r="E20" s="109">
        <v>0</v>
      </c>
      <c r="F20" s="109">
        <v>0</v>
      </c>
      <c r="G20" s="109">
        <v>0</v>
      </c>
      <c r="H20" s="109">
        <v>0</v>
      </c>
    </row>
    <row r="21" spans="2:8" ht="23.25" customHeight="1">
      <c r="B21" s="108"/>
      <c r="C21" s="78" t="s">
        <v>140</v>
      </c>
      <c r="D21" s="109">
        <v>0</v>
      </c>
      <c r="E21" s="109">
        <v>0</v>
      </c>
      <c r="F21" s="109">
        <v>0</v>
      </c>
      <c r="G21" s="109">
        <v>0</v>
      </c>
      <c r="H21" s="109">
        <v>0</v>
      </c>
    </row>
    <row r="22" spans="2:8" ht="23.25" customHeight="1" thickBot="1">
      <c r="B22" s="110" t="s">
        <v>141</v>
      </c>
      <c r="C22" s="111"/>
      <c r="D22" s="112">
        <f>D18-D19+D20-D21</f>
        <v>0</v>
      </c>
      <c r="E22" s="112">
        <f>E18-E19+E20-E21</f>
        <v>0</v>
      </c>
      <c r="F22" s="112">
        <f>F18-F19+F20-F21</f>
        <v>0</v>
      </c>
      <c r="G22" s="112">
        <f>G18-G19+G20-G21</f>
        <v>0</v>
      </c>
      <c r="H22" s="112">
        <f>H18-H19+H20-H21</f>
        <v>0</v>
      </c>
    </row>
    <row r="23" spans="2:8" ht="23.25" customHeight="1" thickTop="1" thickBot="1">
      <c r="B23" s="231" t="s">
        <v>142</v>
      </c>
      <c r="C23" s="233"/>
    </row>
    <row r="24" spans="2:8" ht="23.25" customHeight="1" thickBot="1">
      <c r="B24" s="108"/>
      <c r="C24" s="78" t="s">
        <v>143</v>
      </c>
      <c r="D24" s="109">
        <v>0</v>
      </c>
      <c r="E24" s="109">
        <f>D26</f>
        <v>0</v>
      </c>
      <c r="F24" s="109">
        <f t="shared" ref="F24:H24" si="3">E26</f>
        <v>0</v>
      </c>
      <c r="G24" s="109">
        <f t="shared" si="3"/>
        <v>0</v>
      </c>
      <c r="H24" s="109">
        <f t="shared" si="3"/>
        <v>0</v>
      </c>
    </row>
    <row r="25" spans="2:8" ht="23.25" customHeight="1">
      <c r="B25" s="108"/>
      <c r="C25" s="78" t="s">
        <v>35</v>
      </c>
      <c r="D25" s="109">
        <v>0</v>
      </c>
      <c r="E25" s="109">
        <v>0</v>
      </c>
      <c r="F25" s="109">
        <v>0</v>
      </c>
      <c r="G25" s="109">
        <v>0</v>
      </c>
      <c r="H25" s="109">
        <v>0</v>
      </c>
    </row>
    <row r="26" spans="2:8" ht="23.25" customHeight="1" thickBot="1">
      <c r="B26" s="110" t="s">
        <v>144</v>
      </c>
      <c r="C26" s="111"/>
      <c r="D26" s="112">
        <f>D24-D25</f>
        <v>0</v>
      </c>
      <c r="E26" s="112">
        <f>E24-E25</f>
        <v>0</v>
      </c>
      <c r="F26" s="112">
        <f>F24-F25</f>
        <v>0</v>
      </c>
      <c r="G26" s="112">
        <f>G24-G25</f>
        <v>0</v>
      </c>
      <c r="H26" s="112">
        <f>H24-H25</f>
        <v>0</v>
      </c>
    </row>
    <row r="27" spans="2:8" ht="23.25" customHeight="1" thickTop="1">
      <c r="B27" s="113" t="s">
        <v>145</v>
      </c>
      <c r="C27" s="114"/>
      <c r="D27" s="82" t="e">
        <f>D16+D22+D26</f>
        <v>#VALUE!</v>
      </c>
      <c r="E27" s="82" t="e">
        <f>E16+E22+E26</f>
        <v>#VALUE!</v>
      </c>
      <c r="F27" s="82" t="e">
        <f>F16+F22+F26</f>
        <v>#VALUE!</v>
      </c>
      <c r="G27" s="82" t="e">
        <f>G16+G22+G26</f>
        <v>#VALUE!</v>
      </c>
      <c r="H27" s="82" t="e">
        <f>H16+H22+H26</f>
        <v>#VALUE!</v>
      </c>
    </row>
    <row r="28" spans="2:8" ht="23.25" customHeight="1"/>
    <row r="29" spans="2:8" ht="23.25" customHeight="1">
      <c r="B29" s="230" t="s">
        <v>146</v>
      </c>
      <c r="C29" s="230"/>
    </row>
    <row r="30" spans="2:8" ht="23.25" customHeight="1" thickBot="1">
      <c r="B30" s="231" t="s">
        <v>147</v>
      </c>
      <c r="C30" s="233"/>
    </row>
    <row r="31" spans="2:8" ht="23.25" customHeight="1" thickBot="1">
      <c r="B31" s="108"/>
      <c r="C31" s="78" t="s">
        <v>84</v>
      </c>
      <c r="D31" s="109">
        <v>0</v>
      </c>
      <c r="E31" s="109">
        <v>0</v>
      </c>
      <c r="F31" s="109">
        <v>0</v>
      </c>
      <c r="G31" s="109">
        <v>0</v>
      </c>
      <c r="H31" s="109">
        <v>0</v>
      </c>
    </row>
    <row r="32" spans="2:8" ht="23.25" customHeight="1" thickBot="1">
      <c r="B32" s="108"/>
      <c r="C32" s="78" t="s">
        <v>148</v>
      </c>
      <c r="D32" s="109">
        <v>0</v>
      </c>
      <c r="E32" s="109">
        <v>0</v>
      </c>
      <c r="F32" s="109">
        <v>0</v>
      </c>
      <c r="G32" s="109">
        <v>0</v>
      </c>
      <c r="H32" s="109">
        <v>0</v>
      </c>
    </row>
    <row r="33" spans="2:10" ht="23.25" customHeight="1">
      <c r="B33" s="108"/>
      <c r="C33" s="78" t="s">
        <v>149</v>
      </c>
      <c r="D33" s="61">
        <f>SUM('Tabla amortizaci'!C26:C37)</f>
        <v>0</v>
      </c>
      <c r="E33" s="61">
        <f>SUM('Tabla amortizaci'!C38:C49)</f>
        <v>0</v>
      </c>
      <c r="F33" s="61">
        <f>SUM('Tabla amortizaci'!C50:C61)</f>
        <v>0</v>
      </c>
      <c r="G33" s="61">
        <f>SUM('Tabla amortizaci'!C62:C73)</f>
        <v>0</v>
      </c>
      <c r="H33" s="61">
        <v>0</v>
      </c>
    </row>
    <row r="34" spans="2:10" ht="23.25" customHeight="1" thickBot="1">
      <c r="B34" s="110" t="s">
        <v>150</v>
      </c>
      <c r="C34" s="111"/>
      <c r="D34" s="112">
        <f>SUM(D31:D33)</f>
        <v>0</v>
      </c>
      <c r="E34" s="112">
        <f>SUM(E31:E33)</f>
        <v>0</v>
      </c>
      <c r="F34" s="112">
        <f>SUM(F31:F33)</f>
        <v>0</v>
      </c>
      <c r="G34" s="112">
        <f>SUM(G31:G33)</f>
        <v>0</v>
      </c>
      <c r="H34" s="112">
        <f>SUM(H31:H33)</f>
        <v>0</v>
      </c>
    </row>
    <row r="35" spans="2:10" ht="23.25" customHeight="1" thickTop="1" thickBot="1">
      <c r="B35" s="231" t="s">
        <v>151</v>
      </c>
      <c r="C35" s="233"/>
      <c r="D35" s="115"/>
      <c r="E35" s="115"/>
      <c r="F35" s="115"/>
      <c r="G35" s="115"/>
      <c r="H35" s="115"/>
    </row>
    <row r="36" spans="2:10" ht="23.25" customHeight="1" thickBot="1">
      <c r="B36" s="108"/>
      <c r="C36" s="78" t="s">
        <v>148</v>
      </c>
      <c r="D36" s="109">
        <v>0</v>
      </c>
      <c r="E36" s="109">
        <v>0</v>
      </c>
      <c r="F36" s="109">
        <v>0</v>
      </c>
      <c r="G36" s="109">
        <v>0</v>
      </c>
      <c r="H36" s="109">
        <v>0</v>
      </c>
    </row>
    <row r="37" spans="2:10" ht="23.25" customHeight="1">
      <c r="B37" s="108"/>
      <c r="C37" s="78" t="s">
        <v>152</v>
      </c>
      <c r="D37" s="61">
        <f>SUM('Tabla amortizaci'!C38:C73)</f>
        <v>0</v>
      </c>
      <c r="E37" s="61">
        <f>SUM('Tabla amortizaci'!C50:C73)</f>
        <v>0</v>
      </c>
      <c r="F37" s="61">
        <f>SUM('Tabla amortizaci'!C62:C73)</f>
        <v>0</v>
      </c>
      <c r="G37" s="61">
        <v>0</v>
      </c>
      <c r="H37" s="61">
        <v>0</v>
      </c>
    </row>
    <row r="38" spans="2:10" ht="23.25" customHeight="1" thickBot="1">
      <c r="B38" s="110" t="s">
        <v>153</v>
      </c>
      <c r="C38" s="111"/>
      <c r="D38" s="112">
        <f>SUM(D36:D37)</f>
        <v>0</v>
      </c>
      <c r="E38" s="112">
        <f t="shared" ref="E38:H38" si="4">SUM(E36:E37)</f>
        <v>0</v>
      </c>
      <c r="F38" s="112">
        <f t="shared" si="4"/>
        <v>0</v>
      </c>
      <c r="G38" s="112">
        <f t="shared" si="4"/>
        <v>0</v>
      </c>
      <c r="H38" s="112">
        <f t="shared" si="4"/>
        <v>0</v>
      </c>
    </row>
    <row r="39" spans="2:10" ht="23.25" customHeight="1" thickTop="1">
      <c r="B39" s="113" t="s">
        <v>154</v>
      </c>
      <c r="C39" s="114"/>
      <c r="D39" s="82">
        <f>D34+D38</f>
        <v>0</v>
      </c>
      <c r="E39" s="82">
        <f t="shared" ref="E39:H39" si="5">E34+E38</f>
        <v>0</v>
      </c>
      <c r="F39" s="82">
        <f t="shared" si="5"/>
        <v>0</v>
      </c>
      <c r="G39" s="82">
        <f t="shared" si="5"/>
        <v>0</v>
      </c>
      <c r="H39" s="82">
        <f t="shared" si="5"/>
        <v>0</v>
      </c>
    </row>
    <row r="40" spans="2:10" ht="23.25" customHeight="1"/>
    <row r="41" spans="2:10" ht="23.25" customHeight="1" thickBot="1">
      <c r="B41" s="230" t="s">
        <v>155</v>
      </c>
      <c r="C41" s="230"/>
      <c r="D41" s="115"/>
      <c r="E41" s="115"/>
      <c r="F41" s="115"/>
      <c r="G41" s="115"/>
      <c r="H41" s="115"/>
    </row>
    <row r="42" spans="2:10" ht="23.25" customHeight="1" thickBot="1">
      <c r="B42" s="108"/>
      <c r="C42" s="78" t="s">
        <v>156</v>
      </c>
      <c r="D42" s="61" t="e">
        <f>D45-D43-D44</f>
        <v>#VALUE!</v>
      </c>
      <c r="E42" s="61" t="e">
        <f>E45-E43-E44</f>
        <v>#VALUE!</v>
      </c>
      <c r="F42" s="61" t="e">
        <f>F45-F43-F44</f>
        <v>#VALUE!</v>
      </c>
      <c r="G42" s="61" t="e">
        <f>G45-G43-G44</f>
        <v>#VALUE!</v>
      </c>
      <c r="H42" s="61" t="e">
        <f>H45-H43-H44</f>
        <v>#VALUE!</v>
      </c>
      <c r="J42" s="116"/>
    </row>
    <row r="43" spans="2:10" ht="23.25" customHeight="1" thickBot="1">
      <c r="B43" s="108"/>
      <c r="C43" s="78" t="s">
        <v>157</v>
      </c>
      <c r="D43" s="61">
        <v>0</v>
      </c>
      <c r="E43" s="61">
        <f>D43+D44</f>
        <v>0</v>
      </c>
      <c r="F43" s="61">
        <f>E43+E44</f>
        <v>0</v>
      </c>
      <c r="G43" s="61">
        <f>F43+F44</f>
        <v>0</v>
      </c>
      <c r="H43" s="61">
        <f>G43+G44</f>
        <v>0</v>
      </c>
    </row>
    <row r="44" spans="2:10" ht="23.25" customHeight="1">
      <c r="B44" s="108"/>
      <c r="C44" s="78" t="s">
        <v>158</v>
      </c>
      <c r="D44" s="61">
        <f>'Estado de resultados'!Q20</f>
        <v>0</v>
      </c>
      <c r="E44" s="61">
        <f>'Estado de resultados'!R20</f>
        <v>0</v>
      </c>
      <c r="F44" s="61">
        <f>'Estado de resultados'!S20</f>
        <v>0</v>
      </c>
      <c r="G44" s="61">
        <f>'Estado de resultados'!T20</f>
        <v>0</v>
      </c>
      <c r="H44" s="61">
        <f>'Estado de resultados'!U20</f>
        <v>0</v>
      </c>
    </row>
    <row r="45" spans="2:10" ht="23.25" customHeight="1" thickBot="1">
      <c r="B45" s="110" t="s">
        <v>159</v>
      </c>
      <c r="C45" s="111"/>
      <c r="D45" s="112" t="e">
        <f>D27-D39</f>
        <v>#VALUE!</v>
      </c>
      <c r="E45" s="112" t="e">
        <f>E27-E39</f>
        <v>#VALUE!</v>
      </c>
      <c r="F45" s="112" t="e">
        <f>F27-F39</f>
        <v>#VALUE!</v>
      </c>
      <c r="G45" s="112" t="e">
        <f>G27-G39</f>
        <v>#VALUE!</v>
      </c>
      <c r="H45" s="112" t="e">
        <f>H27-H39</f>
        <v>#VALUE!</v>
      </c>
    </row>
    <row r="46" spans="2:10" ht="23.25" customHeight="1" thickTop="1">
      <c r="B46" s="113" t="s">
        <v>160</v>
      </c>
      <c r="C46" s="114"/>
      <c r="D46" s="82" t="e">
        <f>D45+D39</f>
        <v>#VALUE!</v>
      </c>
      <c r="E46" s="82" t="e">
        <f>E45+E39</f>
        <v>#VALUE!</v>
      </c>
      <c r="F46" s="82" t="e">
        <f>F45+F39</f>
        <v>#VALUE!</v>
      </c>
      <c r="G46" s="82" t="e">
        <f>G45+G39</f>
        <v>#VALUE!</v>
      </c>
      <c r="H46" s="82" t="e">
        <f>H45+H39</f>
        <v>#VALUE!</v>
      </c>
    </row>
    <row r="47" spans="2:10"/>
  </sheetData>
  <mergeCells count="13">
    <mergeCell ref="B41:C41"/>
    <mergeCell ref="B8:H8"/>
    <mergeCell ref="B12:C12"/>
    <mergeCell ref="B17:C17"/>
    <mergeCell ref="D6:H6"/>
    <mergeCell ref="B23:C23"/>
    <mergeCell ref="B30:C30"/>
    <mergeCell ref="B35:C35"/>
    <mergeCell ref="B1:H1"/>
    <mergeCell ref="B2:H2"/>
    <mergeCell ref="B4:H4"/>
    <mergeCell ref="B11:C11"/>
    <mergeCell ref="B29:C29"/>
  </mergeCells>
  <pageMargins left="0.70866141732283472" right="0.70866141732283472" top="0.74803149606299213" bottom="0.74803149606299213" header="0.31496062992125984" footer="0.31496062992125984"/>
  <pageSetup scale="58"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Datos</vt:lpstr>
      <vt:lpstr>Ventas</vt:lpstr>
      <vt:lpstr>Costos fijos</vt:lpstr>
      <vt:lpstr>Inversión inicial</vt:lpstr>
      <vt:lpstr>Tabla amortizaci</vt:lpstr>
      <vt:lpstr>Flujo</vt:lpstr>
      <vt:lpstr>Estado de resultados</vt:lpstr>
      <vt:lpstr>Balance</vt:lpstr>
      <vt:lpstr>Balance!Área_de_impresión</vt:lpstr>
      <vt:lpstr>'Costos fijos'!Área_de_impresión</vt:lpstr>
      <vt:lpstr>Datos!Área_de_impresión</vt:lpstr>
      <vt:lpstr>'Estado de resultados'!Área_de_impresión</vt:lpstr>
      <vt:lpstr>Flujo!Área_de_impresión</vt:lpstr>
      <vt:lpstr>'Inversión inicial'!Área_de_impresión</vt:lpstr>
      <vt:lpstr>'Tabla amortizaci'!Área_de_impresión</vt:lpstr>
      <vt:lpstr>Ventas!Área_de_impresión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scl7707@yahoo.com</dc:creator>
  <cp:lastModifiedBy>MARIA CONCEPCION SALAS DELGADO</cp:lastModifiedBy>
  <cp:lastPrinted>2025-11-10T21:23:58Z</cp:lastPrinted>
  <dcterms:created xsi:type="dcterms:W3CDTF">2023-09-25T15:42:21Z</dcterms:created>
  <dcterms:modified xsi:type="dcterms:W3CDTF">2025-11-10T21:27:08Z</dcterms:modified>
</cp:coreProperties>
</file>